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'Sheet1'!$A$1:$AF$25</definedName>
  </definedNames>
  <calcPr fullCalcOnLoad="1"/>
</workbook>
</file>

<file path=xl/sharedStrings.xml><?xml version="1.0" encoding="utf-8"?>
<sst xmlns="http://schemas.openxmlformats.org/spreadsheetml/2006/main" count="3915" uniqueCount="454">
  <si>
    <t xml:space="preserve">GENERAL FUND REVENUES </t>
  </si>
  <si>
    <t>ACTUAL</t>
  </si>
  <si>
    <t>BUDGET</t>
  </si>
  <si>
    <t>ESTIMATED</t>
  </si>
  <si>
    <t>$ CHANGE</t>
  </si>
  <si>
    <t xml:space="preserve">% CHANGE </t>
  </si>
  <si>
    <t>FY 2000</t>
  </si>
  <si>
    <t>FY 2001</t>
  </si>
  <si>
    <t>FY 2002</t>
  </si>
  <si>
    <t>FY 2003</t>
  </si>
  <si>
    <t>FY 2004</t>
  </si>
  <si>
    <t>FY 2005</t>
  </si>
  <si>
    <t>FY 2006</t>
  </si>
  <si>
    <t>FY 2007</t>
  </si>
  <si>
    <t>FY 2008</t>
  </si>
  <si>
    <t>FY 2009</t>
  </si>
  <si>
    <t>FY 2010</t>
  </si>
  <si>
    <t>FY 2011</t>
  </si>
  <si>
    <t>FY 2012</t>
  </si>
  <si>
    <t>FY 2013</t>
  </si>
  <si>
    <t xml:space="preserve">INTEREST/LATECHARGES </t>
  </si>
  <si>
    <t>EXCISE TAXES</t>
  </si>
  <si>
    <t>REGISTRATION FEES</t>
  </si>
  <si>
    <t>CLERKS FEES</t>
  </si>
  <si>
    <t>POLICE FINES AND FEES</t>
  </si>
  <si>
    <t>LIBRARY FINES/FEES</t>
  </si>
  <si>
    <t>MISCELLANEOUS REVENUES</t>
  </si>
  <si>
    <t>INVESTMENT INCOME</t>
  </si>
  <si>
    <t>MISCELLANEOUS FEDERAL REVENUE</t>
  </si>
  <si>
    <t>STATE REVENUE SHARING</t>
  </si>
  <si>
    <t>MISCELLANEOUS STATE REVENUE</t>
  </si>
  <si>
    <t>USE OF SURPLUS</t>
  </si>
  <si>
    <t>RECYCLING AREA FEES</t>
  </si>
  <si>
    <t>MDOT BLOCK GRANT</t>
  </si>
  <si>
    <t>CABLE FRANCHISE FEE</t>
  </si>
  <si>
    <t>BOAT EXCISE TAXES</t>
  </si>
  <si>
    <t>BUILDING PERMIT FEES</t>
  </si>
  <si>
    <t>POLICE REIMBURSEMENTS</t>
  </si>
  <si>
    <t>MOORING PERMITS</t>
  </si>
  <si>
    <t>POOL REVENUES</t>
  </si>
  <si>
    <t>SPECIAL FUNDS OVERHEAD</t>
  </si>
  <si>
    <t>OFFICERS ROW RENTALS</t>
  </si>
  <si>
    <t>Subtotal</t>
  </si>
  <si>
    <t>Expenditures by Department</t>
  </si>
  <si>
    <t xml:space="preserve">ACTUAL </t>
  </si>
  <si>
    <t xml:space="preserve">FY 2006 </t>
  </si>
  <si>
    <t xml:space="preserve">FY 2007 </t>
  </si>
  <si>
    <t xml:space="preserve">FY 2008 </t>
  </si>
  <si>
    <t>ADMINISTRATION</t>
  </si>
  <si>
    <t>ASSESSING/CODES PLANNING</t>
  </si>
  <si>
    <t>TOWN COUNCIL</t>
  </si>
  <si>
    <t>LEGAL AND AUDIT</t>
  </si>
  <si>
    <t>ELECTIONS</t>
  </si>
  <si>
    <t>BOARDS AND COMMISSIONS</t>
  </si>
  <si>
    <t>PUBLIC INFORMATION</t>
  </si>
  <si>
    <t>Subtotal General Government</t>
  </si>
  <si>
    <t>INSURANCE</t>
  </si>
  <si>
    <t>EMPLOYEE BENEFITS</t>
  </si>
  <si>
    <t>DEBT SERVICE</t>
  </si>
  <si>
    <t>CONTRIBUTIONS</t>
  </si>
  <si>
    <t>INTERGOVT. ASSESSMENTS</t>
  </si>
  <si>
    <t xml:space="preserve">Subtotal-Nondistributed </t>
  </si>
  <si>
    <t>POLICE DEPARTMENT</t>
  </si>
  <si>
    <t>ANIMAL CONTROL</t>
  </si>
  <si>
    <t>PUBLIC SAFETY COMMUNICATIONS</t>
  </si>
  <si>
    <t>WETeam</t>
  </si>
  <si>
    <t>FIRE DEPARTMENT</t>
  </si>
  <si>
    <t>FIRE POLICE UNIT</t>
  </si>
  <si>
    <t>MISC. PUBLIC PROTECTION</t>
  </si>
  <si>
    <t>EMERGENCY PREPAREDNESS</t>
  </si>
  <si>
    <t>Subtotal-Public Safety</t>
  </si>
  <si>
    <t>PUBLIC WORKS</t>
  </si>
  <si>
    <t>REFUSE DISPOSAL/RECYCLING</t>
  </si>
  <si>
    <t>Subtotal-Public Works</t>
  </si>
  <si>
    <t>HUMAN SERVICES</t>
  </si>
  <si>
    <t>LIBRARY</t>
  </si>
  <si>
    <t>FACILITIES MANAGEMENT</t>
  </si>
  <si>
    <t>TOWN HALL</t>
  </si>
  <si>
    <t>LIBRARY BUILDING</t>
  </si>
  <si>
    <t>TOWN CENTER FIRE STATION</t>
  </si>
  <si>
    <t>POLICE STATION</t>
  </si>
  <si>
    <t>CAPE COTTAGE FIRE STATION</t>
  </si>
  <si>
    <t>Subtotal-Facilities</t>
  </si>
  <si>
    <t xml:space="preserve">PARKS &amp; TOWN LANDS </t>
  </si>
  <si>
    <t>SCHOOL GROUNDS</t>
  </si>
  <si>
    <t>FORT WILLIAMS PARK</t>
  </si>
  <si>
    <t xml:space="preserve">POOL </t>
  </si>
  <si>
    <t>FITNESS CENTER</t>
  </si>
  <si>
    <t>TREES</t>
  </si>
  <si>
    <t>Subtotal-Parks and Recreation</t>
  </si>
  <si>
    <t>CAPITAL PROJECTS</t>
  </si>
  <si>
    <t>Grand Total</t>
  </si>
  <si>
    <t xml:space="preserve">Expenditures by Object </t>
  </si>
  <si>
    <t>FULL TIME PAYROLL</t>
  </si>
  <si>
    <t>PART TIME PAYROLL</t>
  </si>
  <si>
    <t>OVERTIME</t>
  </si>
  <si>
    <t>SOCIAL SECURITY</t>
  </si>
  <si>
    <t>TOTAL PERSONNEL</t>
  </si>
  <si>
    <t>TELEPHONE</t>
  </si>
  <si>
    <t>POWER</t>
  </si>
  <si>
    <t>WATER &amp; SEWER</t>
  </si>
  <si>
    <t>PRINTING AND ADVERTISING</t>
  </si>
  <si>
    <t>POSTAGE</t>
  </si>
  <si>
    <t>MILEAGE REIMBURSEMENTS</t>
  </si>
  <si>
    <t>CONFERENCES &amp; MEETINGS</t>
  </si>
  <si>
    <t>DUES &amp; MEMBERSHIPS</t>
  </si>
  <si>
    <t>TRAINING</t>
  </si>
  <si>
    <t>PROFESSIONAL SERVICES</t>
  </si>
  <si>
    <t>MISCELLANEOUS BOARDS</t>
  </si>
  <si>
    <t>TRASH DISPOSAL FEES</t>
  </si>
  <si>
    <t>INTERNET FEES</t>
  </si>
  <si>
    <t>EQUIPMENT RENTAL</t>
  </si>
  <si>
    <t>UNIFORMS</t>
  </si>
  <si>
    <t>EQUIPMENT MAINTENANCE</t>
  </si>
  <si>
    <t>OFFICE EQUIPMENT/MAINT</t>
  </si>
  <si>
    <t>BUILDING MAINTENANCE</t>
  </si>
  <si>
    <t>MISC. CONTRACTUAL SERVICES</t>
  </si>
  <si>
    <t>ROADS MAINTENANCE MATERIALS</t>
  </si>
  <si>
    <t>CONTINGENCY</t>
  </si>
  <si>
    <t>ALARM SYSTEMS</t>
  </si>
  <si>
    <t>PHYSICALS AND SHOTS</t>
  </si>
  <si>
    <t>OFFICE SUPPLIES</t>
  </si>
  <si>
    <t xml:space="preserve">GASOLINE/DIESEL FUEL </t>
  </si>
  <si>
    <t>HEAT</t>
  </si>
  <si>
    <t>MISC. SUPPLIES</t>
  </si>
  <si>
    <t>BOOKS/AV ETC.</t>
  </si>
  <si>
    <t>GROUNDS MATERIAL</t>
  </si>
  <si>
    <t>OUTLAY</t>
  </si>
  <si>
    <t>SCHOOL CONTRACTED</t>
  </si>
  <si>
    <t>STREET LIGHTS</t>
  </si>
  <si>
    <t>HYDRANT RENTAL</t>
  </si>
  <si>
    <t>VOLUNTEER/STAFF APPRECIATION</t>
  </si>
  <si>
    <t xml:space="preserve">Department Line Item Budget </t>
  </si>
  <si>
    <t>SUBTOTAL PERSONNEL</t>
  </si>
  <si>
    <t>PRINTING &amp; ADVERTISING</t>
  </si>
  <si>
    <t>TRAVEL</t>
  </si>
  <si>
    <t>INTERNET-ON-LINE CHARGES</t>
  </si>
  <si>
    <t>RECORDS PRESERVATION</t>
  </si>
  <si>
    <t>OFFICE EQUIPMENT</t>
  </si>
  <si>
    <t>COMPUTER MAINTENANCE</t>
  </si>
  <si>
    <t>SCHOOL NETWORK ASSISTANCE</t>
  </si>
  <si>
    <t>SUBTOTAL</t>
  </si>
  <si>
    <t>ASSESSING/CODES/PLANNING</t>
  </si>
  <si>
    <t>CELLULAR PHONE</t>
  </si>
  <si>
    <t>GIS MAINTENANCE</t>
  </si>
  <si>
    <t>PLANNING CONSULTING</t>
  </si>
  <si>
    <t>CODES TECHNICAL SUPPORT</t>
  </si>
  <si>
    <t>OFFICE EQUIP MAINTENANCE</t>
  </si>
  <si>
    <t>MISCELLANEOUS SUPPLIES</t>
  </si>
  <si>
    <t>BOOKS/PUBLICATIONS</t>
  </si>
  <si>
    <t>TOTAL ACP</t>
  </si>
  <si>
    <t>DUES AND MEMBERSHIPS</t>
  </si>
  <si>
    <t>CONFERENCES AND MEETINGS</t>
  </si>
  <si>
    <t>LEGAL &amp; AUDIT</t>
  </si>
  <si>
    <t>LEGAL SERVICES</t>
  </si>
  <si>
    <t>AUDIT SERVICES</t>
  </si>
  <si>
    <t>ARTS COMMISSION/ARTS SUPPORT</t>
  </si>
  <si>
    <t>PLANNING BOARD</t>
  </si>
  <si>
    <t>CONSERVATION COMMISSION</t>
  </si>
  <si>
    <t>RECYCLING COMMITTEE</t>
  </si>
  <si>
    <t>SPECIAL COMMITTEES</t>
  </si>
  <si>
    <t>MISCELLANEOUS INSURANCE</t>
  </si>
  <si>
    <t>SELF INSURANCE/DISASTER RECOVERY</t>
  </si>
  <si>
    <t>ME STATE RETIREMENT</t>
  </si>
  <si>
    <t>ICMA 401A PLAN-(RETIREMENT)</t>
  </si>
  <si>
    <t>DISABILITY PLAN</t>
  </si>
  <si>
    <t>HEALTH INSURANCE</t>
  </si>
  <si>
    <t>WORKERS COMPENSATION</t>
  </si>
  <si>
    <t>GROUP LIFE INSURANCE</t>
  </si>
  <si>
    <t>UNEMPLOYMENT COMP</t>
  </si>
  <si>
    <t>VACATION-SICK ACCRUAL</t>
  </si>
  <si>
    <t>SALARY-WAGE ADJ. ACCT</t>
  </si>
  <si>
    <t>WELLNESS PROGRAM</t>
  </si>
  <si>
    <t>PRINCIPAL</t>
  </si>
  <si>
    <t>TOWN FARM AND ADA</t>
  </si>
  <si>
    <t>GULL CREST PURCHASE BOND</t>
  </si>
  <si>
    <t>FIRE TRUCK PURCHASE</t>
  </si>
  <si>
    <t>POOL PROJECT</t>
  </si>
  <si>
    <t>GULL CREST PROJECT</t>
  </si>
  <si>
    <t>PUBLIC SAFETY BUILDINGS</t>
  </si>
  <si>
    <t>NEW COMMUNITY CENTER</t>
  </si>
  <si>
    <t>SEWER/ROAD REHABILITATION 2006</t>
  </si>
  <si>
    <t>TOWN CENTER/OTHER- 2008</t>
  </si>
  <si>
    <t>TOTAL PRINCIPAL</t>
  </si>
  <si>
    <t>INTEREST</t>
  </si>
  <si>
    <t>TOTAL INTEREST</t>
  </si>
  <si>
    <t>PAYING AGENT FEES</t>
  </si>
  <si>
    <t>DEBT STABILIZATION FUND</t>
  </si>
  <si>
    <t>LESS FROM COMMUNITY SERVICES</t>
  </si>
  <si>
    <t xml:space="preserve">BUDGET </t>
  </si>
  <si>
    <t xml:space="preserve">ESTIMATED </t>
  </si>
  <si>
    <t xml:space="preserve"> FY 2010 </t>
  </si>
  <si>
    <t xml:space="preserve"> FY 2011 </t>
  </si>
  <si>
    <t xml:space="preserve"> FY 2012 </t>
  </si>
  <si>
    <t xml:space="preserve"> FY 2013 </t>
  </si>
  <si>
    <t>OVERTIME PAYROLL</t>
  </si>
  <si>
    <t>SPECIAL ASSIGNMENTS</t>
  </si>
  <si>
    <t>CONTRACTED CRIME LAB SERVICES</t>
  </si>
  <si>
    <t>VEHICLE MAINTENANCE</t>
  </si>
  <si>
    <t>RADIO MAINTENANCE</t>
  </si>
  <si>
    <t>MISC. CONTRACT. SVCS.</t>
  </si>
  <si>
    <t>COURSE REIMBURSEMENTS</t>
  </si>
  <si>
    <t>GASOLINE</t>
  </si>
  <si>
    <t>MINOR EQUIPMENT</t>
  </si>
  <si>
    <t xml:space="preserve"> BUDGET </t>
  </si>
  <si>
    <t xml:space="preserve"> ACTUAL </t>
  </si>
  <si>
    <t>DISPATCHING</t>
  </si>
  <si>
    <t>CELLULAR TELEPHONES</t>
  </si>
  <si>
    <t>HYDRANT SHOVELING</t>
  </si>
  <si>
    <t>RADIO/PAGER MAINTENANCE</t>
  </si>
  <si>
    <t>FIRE PREVENTION SUPPLIES</t>
  </si>
  <si>
    <t>HARBOR ENFORCEMENT EXP.</t>
  </si>
  <si>
    <t>FIRE/POLICE UNIT</t>
  </si>
  <si>
    <t>COMMUNITY LIAISON EXPENSES</t>
  </si>
  <si>
    <t>WATER AND SEWER</t>
  </si>
  <si>
    <t>TRAINING &amp; ALLOWANCES</t>
  </si>
  <si>
    <t>UNIFORM RENTAL</t>
  </si>
  <si>
    <t>SAFETY EQUIPMENT</t>
  </si>
  <si>
    <t>RADIO EQUIPMENT MAINTENANCE</t>
  </si>
  <si>
    <t>TRAFFIC SIGNAL MAINTENANCE</t>
  </si>
  <si>
    <t>CONTRACTED STORM DRAIN MAINTENANCE</t>
  </si>
  <si>
    <t>PAVEMENT MARKINGS</t>
  </si>
  <si>
    <t>MAILBOX MATERIALS</t>
  </si>
  <si>
    <t>CURBING REPAIR</t>
  </si>
  <si>
    <t>ALARM SYSTEM MONITORING</t>
  </si>
  <si>
    <t>PHYSICALS AND DRUG TESTING</t>
  </si>
  <si>
    <t>MINOR EQUIP &amp; TOOLS</t>
  </si>
  <si>
    <t>AGGREGATE &amp; LOAM</t>
  </si>
  <si>
    <t>WINTER SAND</t>
  </si>
  <si>
    <t>SALT &amp; CHLORIDE</t>
  </si>
  <si>
    <t>COLD BITUMINOUS MIX</t>
  </si>
  <si>
    <t>GUARDRAIL REPAIRS</t>
  </si>
  <si>
    <t>STREET &amp; REGULATORY SIGNAGE</t>
  </si>
  <si>
    <t>STORM DRAIN MAINTENANCE</t>
  </si>
  <si>
    <t>MS4 STORMWATER PROGRAM</t>
  </si>
  <si>
    <t>DIESEL FUEL</t>
  </si>
  <si>
    <t xml:space="preserve"> ACTUAL </t>
  </si>
  <si>
    <t xml:space="preserve"> BUDGET </t>
  </si>
  <si>
    <t>REFUSE DISPOSAL</t>
  </si>
  <si>
    <t xml:space="preserve"> FY 2011 </t>
  </si>
  <si>
    <t xml:space="preserve"> FY 2012 </t>
  </si>
  <si>
    <t xml:space="preserve"> FY 2013 </t>
  </si>
  <si>
    <t>RECYCLING PRINTING &amp; PROMOTION</t>
  </si>
  <si>
    <t>ECOMAINE FEES</t>
  </si>
  <si>
    <t>DEMOLITION MATERIAL DISPOSAL</t>
  </si>
  <si>
    <t xml:space="preserve">HAZARDOUS MATERIALS DISPOSAL </t>
  </si>
  <si>
    <t>MISC. CONTRACT SVCS.</t>
  </si>
  <si>
    <t>ALARM SERVICE</t>
  </si>
  <si>
    <t>VNA/HOSPICE</t>
  </si>
  <si>
    <t>COMMUNITY HEALTH SRVS</t>
  </si>
  <si>
    <t>COMMUNITY COUNSELING</t>
  </si>
  <si>
    <t>THERAPEUTIC RECREATION</t>
  </si>
  <si>
    <t>INGRAHAM VOLUNTEERS</t>
  </si>
  <si>
    <t>SEN CITIZEN TRANS</t>
  </si>
  <si>
    <t>S. ME SENIOR CITIZENS</t>
  </si>
  <si>
    <t>PROP/THE OPPORTUNITY ALLIANCE</t>
  </si>
  <si>
    <t>RTP</t>
  </si>
  <si>
    <t>FAMILY CRISIS SHELTER</t>
  </si>
  <si>
    <t>DAY ONE</t>
  </si>
  <si>
    <t>HOSPICE OF SOUTHERN MAINE</t>
  </si>
  <si>
    <t>SEXUAL ASSAULT RES. SVCS.</t>
  </si>
  <si>
    <t>RED CROSS-PORTLAND CHAPTER</t>
  </si>
  <si>
    <t>INDEPENDENT TRANSPORTATION NETWORK</t>
  </si>
  <si>
    <t>GENERAL ASSISTANCE</t>
  </si>
  <si>
    <t xml:space="preserve">PROFESSIONAL SERVICES-PROGRAMS </t>
  </si>
  <si>
    <t>BOOKS &amp; PERIODICALS</t>
  </si>
  <si>
    <t>AUDIO VISUAL MATERIALS</t>
  </si>
  <si>
    <t>ELECTRONIC RESOURCES</t>
  </si>
  <si>
    <t>CAPE PRESERVATION SOCIETY</t>
  </si>
  <si>
    <t xml:space="preserve">GREATER PTLD ECON DEV COMM </t>
  </si>
  <si>
    <t>FAMILY FUN DAY</t>
  </si>
  <si>
    <t xml:space="preserve">CABLE PART TIME PAYROLL </t>
  </si>
  <si>
    <t>PART TIME WEBMASTER</t>
  </si>
  <si>
    <t xml:space="preserve">FACILITIES MANAGEMENT </t>
  </si>
  <si>
    <t>CONSOLIDATED BUILDING MAINT.</t>
  </si>
  <si>
    <t xml:space="preserve">MISCELLANEOUS CONTRACTURAL SERVICES </t>
  </si>
  <si>
    <t xml:space="preserve">TOWN HALL </t>
  </si>
  <si>
    <t xml:space="preserve">LIBRARY BUILDING </t>
  </si>
  <si>
    <t>TOWN CENTER  FIRE STATION</t>
  </si>
  <si>
    <t>CONTRACTED CUSTODIAL SERVICES</t>
  </si>
  <si>
    <t>ENGINE ONE</t>
  </si>
  <si>
    <t xml:space="preserve">PARKS and TOWN LANDS </t>
  </si>
  <si>
    <t>WATER</t>
  </si>
  <si>
    <t>COMMUNITY PLAYGROUND MAINTENANCE</t>
  </si>
  <si>
    <t>IRRIGATION MAINT. AND SUPPLIES</t>
  </si>
  <si>
    <t>LIONS' FIELD IMPROVEMENTS</t>
  </si>
  <si>
    <t>PARKS</t>
  </si>
  <si>
    <t>SCHOOL GROUNDS &amp; ATHLETIC FIELDS</t>
  </si>
  <si>
    <t>CONTRACTED SCHOOL PLOWING</t>
  </si>
  <si>
    <t>ANNUAL CONTRIBUTION TO TURF FIELD REP.</t>
  </si>
  <si>
    <t>IRRIGATION MAINT.  AND SUPPLIES</t>
  </si>
  <si>
    <t>TREE PLANTING AND MAINTENANCE</t>
  </si>
  <si>
    <t>STONE WALL REPAIRS</t>
  </si>
  <si>
    <t>BATTERY &amp; MANSION SECURITY</t>
  </si>
  <si>
    <t>FENCING &amp; GATE MAINTENANCE</t>
  </si>
  <si>
    <t>ALARM MONITORING</t>
  </si>
  <si>
    <t>MAINT MATERIAL</t>
  </si>
  <si>
    <t>LOWER TENNIS COURT REHABILITATION</t>
  </si>
  <si>
    <t>DONALD RICHARDS POOL</t>
  </si>
  <si>
    <t xml:space="preserve">INDEPENDENT CONTRACTORS </t>
  </si>
  <si>
    <t>CONTRACTED CUSTODIAL SVCS.</t>
  </si>
  <si>
    <t>OUTLAY-WEIGHT ROOM EQUIP.</t>
  </si>
  <si>
    <t>TOTAL</t>
  </si>
  <si>
    <t xml:space="preserve">INTERGOVERNMENTAL </t>
  </si>
  <si>
    <t>GPCOG DUES &amp; FEES</t>
  </si>
  <si>
    <t xml:space="preserve">MMA DUES </t>
  </si>
  <si>
    <t>INTERGOVERNMENTAL ASSMTS.</t>
  </si>
  <si>
    <t>CIP ITEMS</t>
  </si>
  <si>
    <t>GRAND TOTAL-MUNICIPAL GENERAL FUND</t>
  </si>
  <si>
    <t>RESCUE FUND</t>
  </si>
  <si>
    <t xml:space="preserve">FY 2004 </t>
  </si>
  <si>
    <t xml:space="preserve">FY 2005 </t>
  </si>
  <si>
    <t>REVENUES</t>
  </si>
  <si>
    <t>R0620</t>
  </si>
  <si>
    <t>RESCUE FEES</t>
  </si>
  <si>
    <t xml:space="preserve">TOTAL RESCUE FUND REVENUES </t>
  </si>
  <si>
    <t xml:space="preserve">EXPENDITURES </t>
  </si>
  <si>
    <t>PERSONNEL SUBTOTAL</t>
  </si>
  <si>
    <t>CELLULAR</t>
  </si>
  <si>
    <t>MOTOR FUELS</t>
  </si>
  <si>
    <t>TOWN GENERAL FUND</t>
  </si>
  <si>
    <t>RESCUE FUND TOTAL</t>
  </si>
  <si>
    <t>SEWER FUND</t>
  </si>
  <si>
    <t>R0348</t>
  </si>
  <si>
    <t>SEWER BILLS</t>
  </si>
  <si>
    <t>R0349</t>
  </si>
  <si>
    <t>CONNECTION FEES</t>
  </si>
  <si>
    <t>R0356</t>
  </si>
  <si>
    <t>MISCELLANEOUS</t>
  </si>
  <si>
    <t>TOTAL SEWER FUND REVENUES</t>
  </si>
  <si>
    <t>EXPENDITURES</t>
  </si>
  <si>
    <t>SEWER LINE MAINTENANCE/RESERVE</t>
  </si>
  <si>
    <t>PWD ASSESSMENT</t>
  </si>
  <si>
    <t>ADMINISTRATIVE COSTS</t>
  </si>
  <si>
    <t>ALLOW FOR UNCOLLECTABLES</t>
  </si>
  <si>
    <t>SEWER FUND TOTAL</t>
  </si>
  <si>
    <t>SPURWINK CHURCH</t>
  </si>
  <si>
    <t>EST EXP.</t>
  </si>
  <si>
    <t>R0334</t>
  </si>
  <si>
    <t>RENTAL FEES</t>
  </si>
  <si>
    <t>R0434</t>
  </si>
  <si>
    <t>TOTAL SPURWINK CHURCH FUND REVENUES</t>
  </si>
  <si>
    <t>SPURWINK CHURCH TOTAL</t>
  </si>
  <si>
    <t>RIVERSIDE CEMETERY</t>
  </si>
  <si>
    <t>R0328</t>
  </si>
  <si>
    <t>R0330</t>
  </si>
  <si>
    <t>LOT SALES</t>
  </si>
  <si>
    <t>R0516</t>
  </si>
  <si>
    <t>BURIAL FEES</t>
  </si>
  <si>
    <t>TOTAL RIVERSIDE CEMETERY REVENUES</t>
  </si>
  <si>
    <t>PART-TIME PAYROLL</t>
  </si>
  <si>
    <t>MARKER REPAIRS</t>
  </si>
  <si>
    <t>STONEWALL REPAIRS</t>
  </si>
  <si>
    <t>MATERIALS &amp; SUPPLIES</t>
  </si>
  <si>
    <t>BURIALS</t>
  </si>
  <si>
    <t xml:space="preserve"> -   </t>
  </si>
  <si>
    <t>LOT BUY BACK</t>
  </si>
  <si>
    <t>RIVERSIDE CEMETERY TOTAL</t>
  </si>
  <si>
    <t>FORT WILLIAMS PARK  FUND</t>
  </si>
  <si>
    <t xml:space="preserve">RO337 </t>
  </si>
  <si>
    <t>RO500</t>
  </si>
  <si>
    <t>BINOCULAR REVENUE</t>
  </si>
  <si>
    <t>RO508</t>
  </si>
  <si>
    <t>CEREMONY FEES</t>
  </si>
  <si>
    <t>RO510</t>
  </si>
  <si>
    <t>PICNIC SHELTER, BANDSTAND &amp; GAZEBO</t>
  </si>
  <si>
    <t>RO511</t>
  </si>
  <si>
    <t>SITE FEES</t>
  </si>
  <si>
    <t>RO603</t>
  </si>
  <si>
    <t>BENCH DONATIONS</t>
  </si>
  <si>
    <t>RO700</t>
  </si>
  <si>
    <t xml:space="preserve">FW CONCESSIONS </t>
  </si>
  <si>
    <t>RO800</t>
  </si>
  <si>
    <t>BUS/TROLLEY REVENUES</t>
  </si>
  <si>
    <t>RO900</t>
  </si>
  <si>
    <t>FWP DONATION BOXES</t>
  </si>
  <si>
    <t>TOTAL FORT WILLIAMS PARK REVENUES</t>
  </si>
  <si>
    <t>MASTER &amp; BUSINESS PLAN UPDATE</t>
  </si>
  <si>
    <t>MISC. PROJ. TBD BY THE FWAC</t>
  </si>
  <si>
    <t>GODDARD MANSION</t>
  </si>
  <si>
    <t>BATTERY BLAIR GRANT OPP.</t>
  </si>
  <si>
    <t>PARK BENCHES</t>
  </si>
  <si>
    <t>PLAYGROUND BRICKS</t>
  </si>
  <si>
    <t>BATTERY BLAIR REPAIRS</t>
  </si>
  <si>
    <t>ENTRANCE ROAD GUARDRAIL EXTENSION</t>
  </si>
  <si>
    <t>PEDESTRIAN IMPROVEMENTS</t>
  </si>
  <si>
    <t>CLIFF WALK SAFETY IMPROVEMENTS</t>
  </si>
  <si>
    <t>SHIP COVE PARKING IMPROVEMENTS</t>
  </si>
  <si>
    <t>PICNIC AREA SLAB REHABILITATION</t>
  </si>
  <si>
    <t>POWERS ROAD/SHIP COVE IMPROV.</t>
  </si>
  <si>
    <t>BATTERY KNOLL INTERPRETIVE DIS.</t>
  </si>
  <si>
    <t>GENERAL FUND CONT.</t>
  </si>
  <si>
    <t>FORT WILLIAMS PARK TOTAL</t>
  </si>
  <si>
    <t>PORTLAND HEAD LIGHT</t>
  </si>
  <si>
    <t>R0555</t>
  </si>
  <si>
    <t>DONATIONS</t>
  </si>
  <si>
    <t>R0556</t>
  </si>
  <si>
    <t>MUSEUM ADMISSIONS</t>
  </si>
  <si>
    <t>R0557</t>
  </si>
  <si>
    <t>GIFT SHOP SALES</t>
  </si>
  <si>
    <t>R0558</t>
  </si>
  <si>
    <t>BINOCULARS</t>
  </si>
  <si>
    <t>R0560</t>
  </si>
  <si>
    <t xml:space="preserve">INTEREST </t>
  </si>
  <si>
    <t xml:space="preserve">TOTAL PORTLAND HEAD LIGHT FUND REVENUES </t>
  </si>
  <si>
    <t>ICMA DEFERRED COMPENSATION</t>
  </si>
  <si>
    <t>PRINTING AND ADVERTSING</t>
  </si>
  <si>
    <t>COLLECTIONS</t>
  </si>
  <si>
    <t>RESEARCH AND DEVELOPMENT</t>
  </si>
  <si>
    <t>GROUNDS MAINTENANCE</t>
  </si>
  <si>
    <t>INSURANCE COVERAGES</t>
  </si>
  <si>
    <t>CLEANING SUPPLIES</t>
  </si>
  <si>
    <t>BOOKS</t>
  </si>
  <si>
    <t>MUSEUM DEVELOPMENT</t>
  </si>
  <si>
    <t>GIFT SHOP COSTS</t>
  </si>
  <si>
    <t>PORTLAND HEAD LIGHT TOTAL</t>
  </si>
  <si>
    <t>THOMAS JORDAN TRUST</t>
  </si>
  <si>
    <t>CLIENT ASSISTANCE/ADMIN.</t>
  </si>
  <si>
    <t>THOMAS JORDAN TOTAL</t>
  </si>
  <si>
    <t>INFRASTRUCTURE IMPROVEMENT FUND</t>
  </si>
  <si>
    <t>TOWN CENTER FIRE STATION LIGHTING</t>
  </si>
  <si>
    <t>THOMAS MEMORIAL LIBRARY PHASE II</t>
  </si>
  <si>
    <t>LIBRARY LIGHTING UPGRADE</t>
  </si>
  <si>
    <t>POOL DECTRON UNIT REPAIRS</t>
  </si>
  <si>
    <t>POLICE SHELVING</t>
  </si>
  <si>
    <t>TOWN CENTER FIRE STATION PAINTING/SIGNS</t>
  </si>
  <si>
    <t xml:space="preserve">TOWN CENTER LIGHT FIXTURES REPLACEMENTS </t>
  </si>
  <si>
    <t>INFRASTRUCTURE FUND TOTAL</t>
  </si>
  <si>
    <t>GF</t>
  </si>
  <si>
    <t>CARRY FORWARD FUNDING FOR CIP</t>
  </si>
  <si>
    <t>SF</t>
  </si>
  <si>
    <t xml:space="preserve">TOTAL SPECIAL FUNDS </t>
  </si>
  <si>
    <t>CT</t>
  </si>
  <si>
    <t>CUMBERLAND COUNTY TAX ASSESSMENT</t>
  </si>
  <si>
    <t>HE</t>
  </si>
  <si>
    <t>HOMESTEAD EXEMPTION</t>
  </si>
  <si>
    <t xml:space="preserve">GRAND TOTALS </t>
  </si>
  <si>
    <t>TOTAL GENERAL FUND</t>
  </si>
  <si>
    <t>TOTAL SPECIAL FUNDS</t>
  </si>
  <si>
    <t xml:space="preserve">GRAND TOTAL </t>
  </si>
  <si>
    <t>FY 13 to 14</t>
  </si>
  <si>
    <t>FY 2014</t>
  </si>
  <si>
    <t xml:space="preserve">FY 13 to 14 </t>
  </si>
  <si>
    <t>CONTRACTED SERVICES</t>
  </si>
  <si>
    <t>FENCING IMPROVEMENTS</t>
  </si>
  <si>
    <t>WHEATLEY /OCEAN RD IMPROVEMENTS</t>
  </si>
  <si>
    <t>CONTRIBUTION FROM GENERAL FUND</t>
  </si>
  <si>
    <t>ASSESSMENTS and TRANSFERS</t>
  </si>
  <si>
    <t>TRANSFER TO RESCUE FUND</t>
  </si>
  <si>
    <t>CONTRACTED DISPATCHING WITH PORTLAND</t>
  </si>
  <si>
    <t>CONTRACTED SVCS. WITH SOUTH PORTLAND</t>
  </si>
  <si>
    <t>ANIMAL FEES- ANIMAL REFUGE LEAGUE</t>
  </si>
  <si>
    <t>INTERGOVERNMENTAL AND OTHER</t>
  </si>
  <si>
    <t>GREENBELT TRAILS MAINT- ENCROACHMENT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</si>
</sst>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"/>
    <numFmt numFmtId="168" formatCode="_(* #,##0.0_);_(* \(#,##0.0\);_(* &quot;-&quot;??_);_(@_)"/>
    <numFmt numFmtId="169" formatCode="&quot;$&quot;#,##0;&quot;$&quot;\(#,##0\)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64" fontId="1" fillId="3" borderId="1" xfId="15" applyNumberFormat="1" applyFont="1" applyFill="1" applyBorder="1" applyAlignment="1">
      <alignment horizontal="center"/>
    </xf>
    <xf numFmtId="164" fontId="1" fillId="3" borderId="2" xfId="15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65" fontId="0" fillId="0" borderId="1" xfId="15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65" fontId="0" fillId="0" borderId="1" xfId="17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6" fontId="0" fillId="0" borderId="2" xfId="21" applyNumberFormat="1" applyFont="1" applyFill="1" applyBorder="1" applyAlignment="1">
      <alignment/>
    </xf>
    <xf numFmtId="165" fontId="0" fillId="0" borderId="1" xfId="17" applyNumberFormat="1" applyFont="1" applyFill="1" applyBorder="1" applyAlignment="1">
      <alignment/>
    </xf>
    <xf numFmtId="165" fontId="1" fillId="0" borderId="1" xfId="15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165" fontId="1" fillId="0" borderId="1" xfId="17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4" fontId="1" fillId="0" borderId="1" xfId="15" applyNumberFormat="1" applyFont="1" applyFill="1" applyBorder="1" applyAlignment="1">
      <alignment/>
    </xf>
    <xf numFmtId="165" fontId="1" fillId="0" borderId="1" xfId="17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" fillId="3" borderId="1" xfId="0" applyFont="1" applyFill="1" applyBorder="1" applyAlignment="1">
      <alignment horizontal="left"/>
    </xf>
    <xf numFmtId="166" fontId="0" fillId="0" borderId="2" xfId="21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66" fontId="1" fillId="0" borderId="2" xfId="21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1" xfId="15" applyNumberFormat="1" applyFont="1" applyBorder="1" applyAlignment="1">
      <alignment horizontal="center"/>
    </xf>
    <xf numFmtId="164" fontId="1" fillId="0" borderId="1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15" applyNumberFormat="1" applyFont="1" applyBorder="1" applyAlignment="1">
      <alignment/>
    </xf>
    <xf numFmtId="3" fontId="1" fillId="0" borderId="1" xfId="15" applyNumberFormat="1" applyFont="1" applyBorder="1" applyAlignment="1">
      <alignment/>
    </xf>
    <xf numFmtId="0" fontId="0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 horizontal="center" vertical="top" wrapText="1"/>
    </xf>
    <xf numFmtId="164" fontId="0" fillId="6" borderId="1" xfId="15" applyNumberFormat="1" applyFont="1" applyFill="1" applyBorder="1" applyAlignment="1">
      <alignment/>
    </xf>
    <xf numFmtId="164" fontId="4" fillId="0" borderId="1" xfId="15" applyNumberFormat="1" applyFont="1" applyBorder="1" applyAlignment="1">
      <alignment horizontal="right" vertical="top" wrapText="1"/>
    </xf>
    <xf numFmtId="164" fontId="3" fillId="0" borderId="1" xfId="15" applyNumberFormat="1" applyFont="1" applyBorder="1" applyAlignment="1">
      <alignment horizontal="right" vertical="top" wrapText="1"/>
    </xf>
    <xf numFmtId="164" fontId="0" fillId="0" borderId="1" xfId="15" applyNumberFormat="1" applyFont="1" applyBorder="1" applyAlignment="1">
      <alignment vertical="top" wrapText="1"/>
    </xf>
    <xf numFmtId="43" fontId="0" fillId="0" borderId="0" xfId="0" applyNumberFormat="1" applyFont="1" applyBorder="1" applyAlignment="1">
      <alignment/>
    </xf>
    <xf numFmtId="164" fontId="4" fillId="0" borderId="1" xfId="15" applyNumberFormat="1" applyFont="1" applyBorder="1" applyAlignment="1">
      <alignment vertical="top" wrapText="1"/>
    </xf>
    <xf numFmtId="164" fontId="1" fillId="3" borderId="1" xfId="0" applyNumberFormat="1" applyFont="1" applyFill="1" applyBorder="1" applyAlignment="1">
      <alignment horizontal="center"/>
    </xf>
    <xf numFmtId="164" fontId="1" fillId="0" borderId="1" xfId="15" applyNumberFormat="1" applyFont="1" applyBorder="1" applyAlignment="1">
      <alignment horizontal="center"/>
    </xf>
    <xf numFmtId="41" fontId="0" fillId="0" borderId="1" xfId="15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41" fontId="0" fillId="0" borderId="1" xfId="15" applyNumberFormat="1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1" fontId="1" fillId="0" borderId="1" xfId="15" applyNumberFormat="1" applyFont="1" applyBorder="1" applyAlignment="1">
      <alignment/>
    </xf>
    <xf numFmtId="43" fontId="0" fillId="0" borderId="1" xfId="15" applyFont="1" applyBorder="1" applyAlignment="1">
      <alignment/>
    </xf>
    <xf numFmtId="164" fontId="0" fillId="0" borderId="1" xfId="15" applyNumberFormat="1" applyFont="1" applyBorder="1" applyAlignment="1">
      <alignment horizontal="right"/>
    </xf>
    <xf numFmtId="164" fontId="0" fillId="0" borderId="1" xfId="15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64" fontId="0" fillId="0" borderId="1" xfId="15" applyNumberFormat="1" applyFont="1" applyBorder="1" applyAlignment="1">
      <alignment/>
    </xf>
    <xf numFmtId="0" fontId="1" fillId="0" borderId="3" xfId="0" applyFont="1" applyBorder="1" applyAlignment="1">
      <alignment/>
    </xf>
    <xf numFmtId="164" fontId="1" fillId="6" borderId="1" xfId="15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6" borderId="1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3" borderId="1" xfId="0" applyFont="1" applyFill="1" applyBorder="1" applyAlignment="1">
      <alignment/>
    </xf>
    <xf numFmtId="164" fontId="1" fillId="3" borderId="1" xfId="15" applyNumberFormat="1" applyFont="1" applyFill="1" applyBorder="1" applyAlignment="1">
      <alignment/>
    </xf>
    <xf numFmtId="41" fontId="1" fillId="0" borderId="1" xfId="15" applyNumberFormat="1" applyFont="1" applyBorder="1" applyAlignment="1">
      <alignment horizontal="center"/>
    </xf>
    <xf numFmtId="41" fontId="0" fillId="0" borderId="1" xfId="15" applyNumberFormat="1" applyFont="1" applyBorder="1" applyAlignment="1">
      <alignment/>
    </xf>
    <xf numFmtId="41" fontId="1" fillId="0" borderId="1" xfId="15" applyNumberFormat="1" applyFont="1" applyBorder="1" applyAlignment="1">
      <alignment/>
    </xf>
    <xf numFmtId="41" fontId="0" fillId="0" borderId="1" xfId="15" applyNumberFormat="1" applyFont="1" applyFill="1" applyBorder="1" applyAlignment="1">
      <alignment horizontal="right"/>
    </xf>
    <xf numFmtId="164" fontId="0" fillId="0" borderId="1" xfId="15" applyNumberFormat="1" applyFont="1" applyBorder="1" applyAlignment="1">
      <alignment/>
    </xf>
    <xf numFmtId="0" fontId="1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/>
    </xf>
    <xf numFmtId="164" fontId="0" fillId="6" borderId="1" xfId="0" applyNumberFormat="1" applyFont="1" applyFill="1" applyBorder="1" applyAlignment="1">
      <alignment/>
    </xf>
    <xf numFmtId="164" fontId="1" fillId="6" borderId="1" xfId="15" applyNumberFormat="1" applyFont="1" applyFill="1" applyBorder="1" applyAlignment="1">
      <alignment horizontal="center"/>
    </xf>
    <xf numFmtId="164" fontId="1" fillId="6" borderId="2" xfId="15" applyNumberFormat="1" applyFont="1" applyFill="1" applyBorder="1" applyAlignment="1">
      <alignment horizontal="center"/>
    </xf>
    <xf numFmtId="0" fontId="0" fillId="6" borderId="0" xfId="0" applyFont="1" applyFill="1" applyBorder="1" applyAlignment="1">
      <alignment/>
    </xf>
    <xf numFmtId="0" fontId="4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/>
    </xf>
    <xf numFmtId="164" fontId="1" fillId="6" borderId="1" xfId="0" applyNumberFormat="1" applyFont="1" applyFill="1" applyBorder="1" applyAlignment="1">
      <alignment/>
    </xf>
    <xf numFmtId="0" fontId="1" fillId="6" borderId="0" xfId="0" applyFont="1" applyFill="1" applyBorder="1" applyAlignment="1">
      <alignment/>
    </xf>
    <xf numFmtId="164" fontId="0" fillId="0" borderId="1" xfId="0" applyNumberFormat="1" applyFont="1" applyBorder="1" applyAlignment="1">
      <alignment horizontal="right"/>
    </xf>
    <xf numFmtId="37" fontId="0" fillId="0" borderId="1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164" fontId="1" fillId="0" borderId="1" xfId="15" applyNumberFormat="1" applyFont="1" applyBorder="1" applyAlignment="1">
      <alignment horizontal="right"/>
    </xf>
    <xf numFmtId="37" fontId="1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4" fontId="4" fillId="0" borderId="1" xfId="15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15" applyNumberFormat="1" applyFont="1" applyBorder="1" applyAlignment="1">
      <alignment horizontal="center"/>
    </xf>
    <xf numFmtId="166" fontId="3" fillId="0" borderId="1" xfId="21" applyNumberFormat="1" applyFont="1" applyBorder="1" applyAlignment="1">
      <alignment horizontal="right"/>
    </xf>
    <xf numFmtId="164" fontId="4" fillId="0" borderId="1" xfId="15" applyNumberFormat="1" applyFont="1" applyBorder="1" applyAlignment="1">
      <alignment/>
    </xf>
    <xf numFmtId="43" fontId="4" fillId="0" borderId="1" xfId="15" applyFont="1" applyBorder="1" applyAlignment="1">
      <alignment/>
    </xf>
    <xf numFmtId="164" fontId="3" fillId="0" borderId="1" xfId="15" applyNumberFormat="1" applyFont="1" applyBorder="1" applyAlignment="1">
      <alignment/>
    </xf>
    <xf numFmtId="164" fontId="4" fillId="0" borderId="1" xfId="15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3" borderId="1" xfId="0" applyFont="1" applyFill="1" applyBorder="1" applyAlignment="1">
      <alignment/>
    </xf>
    <xf numFmtId="0" fontId="1" fillId="6" borderId="1" xfId="0" applyFont="1" applyFill="1" applyBorder="1" applyAlignment="1">
      <alignment horizontal="center"/>
    </xf>
    <xf numFmtId="0" fontId="0" fillId="6" borderId="5" xfId="0" applyFont="1" applyFill="1" applyBorder="1" applyAlignment="1">
      <alignment/>
    </xf>
    <xf numFmtId="164" fontId="0" fillId="6" borderId="1" xfId="15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15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" fontId="4" fillId="0" borderId="1" xfId="15" applyNumberFormat="1" applyFont="1" applyBorder="1" applyAlignment="1">
      <alignment horizontal="right"/>
    </xf>
    <xf numFmtId="1" fontId="3" fillId="0" borderId="1" xfId="15" applyNumberFormat="1" applyFont="1" applyBorder="1" applyAlignment="1">
      <alignment horizontal="right"/>
    </xf>
    <xf numFmtId="166" fontId="4" fillId="0" borderId="1" xfId="0" applyNumberFormat="1" applyFont="1" applyBorder="1" applyAlignment="1">
      <alignment/>
    </xf>
    <xf numFmtId="44" fontId="1" fillId="0" borderId="1" xfId="17" applyFont="1" applyBorder="1" applyAlignment="1">
      <alignment horizontal="left"/>
    </xf>
    <xf numFmtId="165" fontId="0" fillId="0" borderId="1" xfId="17" applyNumberFormat="1" applyFont="1" applyBorder="1" applyAlignment="1">
      <alignment/>
    </xf>
    <xf numFmtId="166" fontId="0" fillId="0" borderId="1" xfId="21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166" fontId="0" fillId="0" borderId="1" xfId="21" applyNumberFormat="1" applyFont="1" applyBorder="1" applyAlignment="1">
      <alignment/>
    </xf>
    <xf numFmtId="41" fontId="4" fillId="0" borderId="1" xfId="0" applyNumberFormat="1" applyFont="1" applyBorder="1" applyAlignment="1">
      <alignment horizontal="center"/>
    </xf>
    <xf numFmtId="41" fontId="0" fillId="0" borderId="1" xfId="0" applyNumberFormat="1" applyFont="1" applyBorder="1" applyAlignment="1">
      <alignment horizontal="center"/>
    </xf>
    <xf numFmtId="41" fontId="4" fillId="0" borderId="1" xfId="15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1" fontId="3" fillId="0" borderId="1" xfId="15" applyNumberFormat="1" applyFont="1" applyBorder="1" applyAlignment="1">
      <alignment/>
    </xf>
    <xf numFmtId="164" fontId="3" fillId="3" borderId="1" xfId="15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64" fontId="3" fillId="0" borderId="1" xfId="15" applyNumberFormat="1" applyFont="1" applyFill="1" applyBorder="1" applyAlignment="1">
      <alignment horizontal="center"/>
    </xf>
    <xf numFmtId="164" fontId="1" fillId="0" borderId="1" xfId="1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1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/>
    </xf>
    <xf numFmtId="9" fontId="1" fillId="0" borderId="2" xfId="21" applyFont="1" applyBorder="1" applyAlignment="1">
      <alignment/>
    </xf>
    <xf numFmtId="165" fontId="1" fillId="0" borderId="1" xfId="17" applyNumberFormat="1" applyFont="1" applyBorder="1" applyAlignment="1">
      <alignment/>
    </xf>
    <xf numFmtId="165" fontId="0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5" fontId="0" fillId="0" borderId="1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1" fillId="0" borderId="1" xfId="15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0" fillId="0" borderId="0" xfId="15" applyNumberFormat="1" applyAlignment="1">
      <alignment/>
    </xf>
    <xf numFmtId="166" fontId="1" fillId="0" borderId="2" xfId="21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166" fontId="0" fillId="6" borderId="2" xfId="21" applyNumberFormat="1" applyFont="1" applyFill="1" applyBorder="1" applyAlignment="1">
      <alignment horizontal="right"/>
    </xf>
    <xf numFmtId="41" fontId="0" fillId="0" borderId="1" xfId="0" applyNumberFormat="1" applyFont="1" applyFill="1" applyBorder="1" applyAlignment="1">
      <alignment horizontal="center"/>
    </xf>
    <xf numFmtId="166" fontId="0" fillId="0" borderId="1" xfId="21" applyNumberFormat="1" applyFont="1" applyBorder="1" applyAlignment="1">
      <alignment horizontal="right"/>
    </xf>
    <xf numFmtId="41" fontId="1" fillId="0" borderId="1" xfId="0" applyNumberFormat="1" applyFont="1" applyFill="1" applyBorder="1" applyAlignment="1">
      <alignment horizontal="center"/>
    </xf>
    <xf numFmtId="166" fontId="1" fillId="0" borderId="1" xfId="21" applyNumberFormat="1" applyFont="1" applyBorder="1" applyAlignment="1">
      <alignment horizontal="right"/>
    </xf>
    <xf numFmtId="164" fontId="1" fillId="0" borderId="2" xfId="15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/>
    </xf>
    <xf numFmtId="166" fontId="0" fillId="0" borderId="2" xfId="21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41" fontId="4" fillId="0" borderId="6" xfId="0" applyNumberFormat="1" applyFont="1" applyBorder="1" applyAlignment="1">
      <alignment/>
    </xf>
    <xf numFmtId="169" fontId="4" fillId="0" borderId="6" xfId="0" applyNumberFormat="1" applyFont="1" applyBorder="1" applyAlignment="1">
      <alignment/>
    </xf>
    <xf numFmtId="166" fontId="4" fillId="0" borderId="7" xfId="0" applyNumberFormat="1" applyFont="1" applyBorder="1" applyAlignment="1">
      <alignment/>
    </xf>
    <xf numFmtId="41" fontId="3" fillId="0" borderId="6" xfId="0" applyNumberFormat="1" applyFont="1" applyBorder="1" applyAlignment="1">
      <alignment/>
    </xf>
    <xf numFmtId="169" fontId="3" fillId="0" borderId="6" xfId="0" applyNumberFormat="1" applyFont="1" applyBorder="1" applyAlignment="1">
      <alignment/>
    </xf>
    <xf numFmtId="166" fontId="3" fillId="0" borderId="7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4" fillId="0" borderId="6" xfId="0" applyFont="1" applyBorder="1" applyAlignment="1">
      <alignment/>
    </xf>
    <xf numFmtId="41" fontId="3" fillId="0" borderId="6" xfId="0" applyNumberFormat="1" applyFont="1" applyBorder="1" applyAlignment="1">
      <alignment horizontal="right"/>
    </xf>
    <xf numFmtId="3" fontId="0" fillId="0" borderId="1" xfId="15" applyNumberFormat="1" applyFont="1" applyBorder="1" applyAlignment="1">
      <alignment/>
    </xf>
    <xf numFmtId="165" fontId="0" fillId="0" borderId="1" xfId="0" applyNumberFormat="1" applyFont="1" applyFill="1" applyBorder="1" applyAlignment="1">
      <alignment/>
    </xf>
    <xf numFmtId="166" fontId="0" fillId="0" borderId="10" xfId="21" applyNumberFormat="1" applyFont="1" applyBorder="1" applyAlignment="1">
      <alignment/>
    </xf>
    <xf numFmtId="3" fontId="1" fillId="0" borderId="1" xfId="15" applyNumberFormat="1" applyFont="1" applyBorder="1" applyAlignment="1">
      <alignment/>
    </xf>
    <xf numFmtId="164" fontId="1" fillId="0" borderId="1" xfId="15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5" fontId="0" fillId="0" borderId="1" xfId="0" applyNumberFormat="1" applyFont="1" applyFill="1" applyBorder="1" applyAlignment="1">
      <alignment/>
    </xf>
    <xf numFmtId="166" fontId="0" fillId="0" borderId="10" xfId="21" applyNumberFormat="1" applyFont="1" applyBorder="1" applyAlignment="1">
      <alignment/>
    </xf>
    <xf numFmtId="165" fontId="1" fillId="0" borderId="1" xfId="0" applyNumberFormat="1" applyFont="1" applyFill="1" applyBorder="1" applyAlignment="1">
      <alignment/>
    </xf>
    <xf numFmtId="166" fontId="1" fillId="0" borderId="10" xfId="21" applyNumberFormat="1" applyFont="1" applyBorder="1" applyAlignment="1">
      <alignment/>
    </xf>
    <xf numFmtId="10" fontId="1" fillId="0" borderId="2" xfId="21" applyNumberFormat="1" applyFont="1" applyBorder="1" applyAlignment="1">
      <alignment/>
    </xf>
    <xf numFmtId="10" fontId="0" fillId="0" borderId="2" xfId="21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872"/>
  <sheetViews>
    <sheetView tabSelected="1" workbookViewId="0" topLeftCell="A235">
      <selection activeCell="AD253" sqref="AD253"/>
    </sheetView>
  </sheetViews>
  <sheetFormatPr defaultColWidth="9.140625" defaultRowHeight="12" customHeight="1"/>
  <cols>
    <col min="1" max="1" width="7.7109375" style="27" bestFit="1" customWidth="1"/>
    <col min="2" max="2" width="44.7109375" style="28" customWidth="1"/>
    <col min="3" max="3" width="11.28125" style="29" hidden="1" customWidth="1"/>
    <col min="4" max="4" width="10.28125" style="30" hidden="1" customWidth="1"/>
    <col min="5" max="5" width="11.28125" style="29" hidden="1" customWidth="1"/>
    <col min="6" max="6" width="10.28125" style="29" hidden="1" customWidth="1"/>
    <col min="7" max="7" width="11.28125" style="29" hidden="1" customWidth="1"/>
    <col min="8" max="8" width="10.28125" style="29" hidden="1" customWidth="1"/>
    <col min="9" max="9" width="11.28125" style="29" hidden="1" customWidth="1"/>
    <col min="10" max="10" width="10.28125" style="29" hidden="1" customWidth="1"/>
    <col min="11" max="11" width="11.28125" style="29" hidden="1" customWidth="1"/>
    <col min="12" max="12" width="10.28125" style="29" hidden="1" customWidth="1"/>
    <col min="13" max="13" width="11.28125" style="29" hidden="1" customWidth="1"/>
    <col min="14" max="14" width="10.28125" style="29" hidden="1" customWidth="1"/>
    <col min="15" max="15" width="11.28125" style="29" hidden="1" customWidth="1"/>
    <col min="16" max="16" width="10.28125" style="29" hidden="1" customWidth="1"/>
    <col min="17" max="17" width="11.28125" style="29" hidden="1" customWidth="1"/>
    <col min="18" max="18" width="10.28125" style="29" hidden="1" customWidth="1"/>
    <col min="19" max="19" width="13.421875" style="29" hidden="1" customWidth="1"/>
    <col min="20" max="20" width="10.28125" style="29" hidden="1" customWidth="1"/>
    <col min="21" max="21" width="11.28125" style="29" hidden="1" customWidth="1"/>
    <col min="22" max="22" width="10.28125" style="29" hidden="1" customWidth="1"/>
    <col min="23" max="26" width="12.28125" style="29" hidden="1" customWidth="1"/>
    <col min="27" max="30" width="12.28125" style="29" bestFit="1" customWidth="1"/>
    <col min="31" max="31" width="12.421875" style="29" bestFit="1" customWidth="1"/>
    <col min="32" max="32" width="12.421875" style="31" bestFit="1" customWidth="1"/>
    <col min="33" max="16384" width="9.140625" style="8" customWidth="1"/>
  </cols>
  <sheetData>
    <row r="1" spans="1:104" s="9" customFormat="1" ht="12" customHeight="1">
      <c r="A1" s="1"/>
      <c r="B1" s="2" t="s">
        <v>0</v>
      </c>
      <c r="C1" s="3" t="s">
        <v>1</v>
      </c>
      <c r="D1" s="4"/>
      <c r="E1" s="3" t="s">
        <v>1</v>
      </c>
      <c r="F1" s="5"/>
      <c r="G1" s="3" t="s">
        <v>1</v>
      </c>
      <c r="H1" s="5"/>
      <c r="I1" s="3" t="s">
        <v>1</v>
      </c>
      <c r="J1" s="3"/>
      <c r="K1" s="3" t="s">
        <v>1</v>
      </c>
      <c r="L1" s="3"/>
      <c r="M1" s="3" t="s">
        <v>1</v>
      </c>
      <c r="N1" s="3"/>
      <c r="O1" s="3" t="s">
        <v>1</v>
      </c>
      <c r="P1" s="3"/>
      <c r="Q1" s="3" t="s">
        <v>1</v>
      </c>
      <c r="R1" s="3"/>
      <c r="S1" s="3" t="s">
        <v>1</v>
      </c>
      <c r="T1" s="3"/>
      <c r="U1" s="3" t="s">
        <v>1</v>
      </c>
      <c r="V1" s="3"/>
      <c r="W1" s="3" t="s">
        <v>1</v>
      </c>
      <c r="X1" s="3" t="s">
        <v>2</v>
      </c>
      <c r="Y1" s="3" t="s">
        <v>1</v>
      </c>
      <c r="Z1" s="3" t="s">
        <v>2</v>
      </c>
      <c r="AA1" s="3" t="s">
        <v>1</v>
      </c>
      <c r="AB1" s="3" t="s">
        <v>2</v>
      </c>
      <c r="AC1" s="3" t="s">
        <v>190</v>
      </c>
      <c r="AD1" s="3" t="s">
        <v>2</v>
      </c>
      <c r="AE1" s="6" t="s">
        <v>4</v>
      </c>
      <c r="AF1" s="7" t="s">
        <v>5</v>
      </c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</row>
    <row r="2" spans="1:32" ht="12" customHeight="1">
      <c r="A2" s="1"/>
      <c r="B2" s="1"/>
      <c r="C2" s="1" t="s">
        <v>6</v>
      </c>
      <c r="D2" s="4"/>
      <c r="E2" s="1" t="s">
        <v>7</v>
      </c>
      <c r="F2" s="5"/>
      <c r="G2" s="1" t="s">
        <v>8</v>
      </c>
      <c r="H2" s="5"/>
      <c r="I2" s="1" t="s">
        <v>9</v>
      </c>
      <c r="J2" s="1"/>
      <c r="K2" s="1" t="s">
        <v>10</v>
      </c>
      <c r="L2" s="1"/>
      <c r="M2" s="3" t="s">
        <v>11</v>
      </c>
      <c r="N2" s="1"/>
      <c r="O2" s="3" t="s">
        <v>12</v>
      </c>
      <c r="P2" s="1"/>
      <c r="Q2" s="3" t="s">
        <v>13</v>
      </c>
      <c r="R2" s="3"/>
      <c r="S2" s="3" t="s">
        <v>14</v>
      </c>
      <c r="T2" s="3"/>
      <c r="U2" s="3" t="s">
        <v>15</v>
      </c>
      <c r="V2" s="3"/>
      <c r="W2" s="6" t="s">
        <v>16</v>
      </c>
      <c r="X2" s="6" t="s">
        <v>17</v>
      </c>
      <c r="Y2" s="6" t="s">
        <v>17</v>
      </c>
      <c r="Z2" s="6" t="s">
        <v>18</v>
      </c>
      <c r="AA2" s="6" t="s">
        <v>18</v>
      </c>
      <c r="AB2" s="6" t="s">
        <v>19</v>
      </c>
      <c r="AC2" s="6" t="s">
        <v>19</v>
      </c>
      <c r="AD2" s="6" t="s">
        <v>441</v>
      </c>
      <c r="AE2" s="6" t="s">
        <v>440</v>
      </c>
      <c r="AF2" s="6" t="s">
        <v>440</v>
      </c>
    </row>
    <row r="3" spans="1:32" ht="12" customHeight="1">
      <c r="A3" s="10">
        <v>307</v>
      </c>
      <c r="B3" s="11" t="s">
        <v>20</v>
      </c>
      <c r="C3" s="12">
        <v>31912</v>
      </c>
      <c r="D3" s="13"/>
      <c r="E3" s="12">
        <v>27916</v>
      </c>
      <c r="F3" s="14"/>
      <c r="G3" s="12">
        <v>24448</v>
      </c>
      <c r="H3" s="14"/>
      <c r="I3" s="15">
        <v>23297</v>
      </c>
      <c r="J3" s="16"/>
      <c r="K3" s="16">
        <v>18357</v>
      </c>
      <c r="L3" s="12"/>
      <c r="M3" s="16">
        <v>19435</v>
      </c>
      <c r="N3" s="12"/>
      <c r="O3" s="16">
        <v>21007</v>
      </c>
      <c r="P3" s="15"/>
      <c r="Q3" s="15">
        <v>26874</v>
      </c>
      <c r="R3" s="16"/>
      <c r="S3" s="16">
        <v>42067</v>
      </c>
      <c r="T3" s="15"/>
      <c r="U3" s="15">
        <v>38560</v>
      </c>
      <c r="V3" s="15"/>
      <c r="W3" s="15">
        <v>57230</v>
      </c>
      <c r="X3" s="15">
        <v>47000</v>
      </c>
      <c r="Y3" s="15">
        <v>29562</v>
      </c>
      <c r="Z3" s="15">
        <v>35000</v>
      </c>
      <c r="AA3" s="15">
        <v>26587</v>
      </c>
      <c r="AB3" s="15">
        <v>40000</v>
      </c>
      <c r="AC3" s="15">
        <v>35000</v>
      </c>
      <c r="AD3" s="15">
        <v>27000</v>
      </c>
      <c r="AE3" s="16">
        <f>SUM(AD3-AB3)</f>
        <v>-13000</v>
      </c>
      <c r="AF3" s="17">
        <f>SUM(AE3/AB3)</f>
        <v>-0.325</v>
      </c>
    </row>
    <row r="4" spans="1:32" ht="12" customHeight="1">
      <c r="A4" s="10">
        <v>318</v>
      </c>
      <c r="B4" s="11" t="s">
        <v>21</v>
      </c>
      <c r="C4" s="12">
        <v>1515980</v>
      </c>
      <c r="D4" s="13"/>
      <c r="E4" s="12">
        <v>1505964</v>
      </c>
      <c r="F4" s="14"/>
      <c r="G4" s="12">
        <v>1606533</v>
      </c>
      <c r="H4" s="14"/>
      <c r="I4" s="15">
        <v>1637398</v>
      </c>
      <c r="J4" s="16"/>
      <c r="K4" s="16">
        <v>1713906</v>
      </c>
      <c r="L4" s="12"/>
      <c r="M4" s="16">
        <v>1738290</v>
      </c>
      <c r="N4" s="12"/>
      <c r="O4" s="16">
        <v>1802246</v>
      </c>
      <c r="P4" s="15"/>
      <c r="Q4" s="15">
        <v>1767060</v>
      </c>
      <c r="R4" s="16"/>
      <c r="S4" s="16">
        <v>1726170</v>
      </c>
      <c r="T4" s="15"/>
      <c r="U4" s="15">
        <v>1654447</v>
      </c>
      <c r="V4" s="15"/>
      <c r="W4" s="15">
        <v>1629715</v>
      </c>
      <c r="X4" s="15">
        <v>1537600</v>
      </c>
      <c r="Y4" s="15">
        <v>1637278</v>
      </c>
      <c r="Z4" s="15">
        <v>1575000</v>
      </c>
      <c r="AA4" s="15">
        <v>1671638</v>
      </c>
      <c r="AB4" s="15">
        <v>1630800</v>
      </c>
      <c r="AC4" s="15">
        <v>1675000</v>
      </c>
      <c r="AD4" s="15">
        <v>1700000</v>
      </c>
      <c r="AE4" s="16">
        <f aca="true" t="shared" si="0" ref="AE4:AE25">SUM(AD4-AB4)</f>
        <v>69200</v>
      </c>
      <c r="AF4" s="17">
        <f aca="true" t="shared" si="1" ref="AF4:AF25">SUM(AE4/AB4)</f>
        <v>0.04243316163845965</v>
      </c>
    </row>
    <row r="5" spans="1:32" ht="12" customHeight="1">
      <c r="A5" s="10">
        <v>320</v>
      </c>
      <c r="B5" s="11" t="s">
        <v>22</v>
      </c>
      <c r="C5" s="12">
        <v>27849</v>
      </c>
      <c r="D5" s="13"/>
      <c r="E5" s="12">
        <v>27425</v>
      </c>
      <c r="F5" s="14"/>
      <c r="G5" s="12">
        <v>26541</v>
      </c>
      <c r="H5" s="14"/>
      <c r="I5" s="15">
        <v>26912</v>
      </c>
      <c r="J5" s="16"/>
      <c r="K5" s="16">
        <v>27289</v>
      </c>
      <c r="L5" s="12"/>
      <c r="M5" s="16">
        <v>26650</v>
      </c>
      <c r="N5" s="12"/>
      <c r="O5" s="16">
        <v>28464</v>
      </c>
      <c r="P5" s="15"/>
      <c r="Q5" s="15">
        <v>26142</v>
      </c>
      <c r="R5" s="16"/>
      <c r="S5" s="16">
        <v>25319</v>
      </c>
      <c r="T5" s="15"/>
      <c r="U5" s="15">
        <v>24914</v>
      </c>
      <c r="V5" s="15"/>
      <c r="W5" s="15">
        <v>25063</v>
      </c>
      <c r="X5" s="15">
        <v>25000</v>
      </c>
      <c r="Y5" s="15">
        <v>24757</v>
      </c>
      <c r="Z5" s="15">
        <v>24000</v>
      </c>
      <c r="AA5" s="15">
        <v>24581</v>
      </c>
      <c r="AB5" s="15">
        <v>24000</v>
      </c>
      <c r="AC5" s="15">
        <v>24000</v>
      </c>
      <c r="AD5" s="15">
        <v>24000</v>
      </c>
      <c r="AE5" s="16">
        <f t="shared" si="0"/>
        <v>0</v>
      </c>
      <c r="AF5" s="17">
        <f t="shared" si="1"/>
        <v>0</v>
      </c>
    </row>
    <row r="6" spans="1:32" ht="12" customHeight="1">
      <c r="A6" s="10">
        <v>321</v>
      </c>
      <c r="B6" s="11" t="s">
        <v>23</v>
      </c>
      <c r="C6" s="12">
        <v>11985</v>
      </c>
      <c r="D6" s="13"/>
      <c r="E6" s="12">
        <v>11960</v>
      </c>
      <c r="F6" s="14"/>
      <c r="G6" s="12">
        <v>13143</v>
      </c>
      <c r="H6" s="14"/>
      <c r="I6" s="15">
        <v>12409</v>
      </c>
      <c r="J6" s="16"/>
      <c r="K6" s="16">
        <v>11669</v>
      </c>
      <c r="L6" s="12"/>
      <c r="M6" s="16">
        <v>15202</v>
      </c>
      <c r="N6" s="12"/>
      <c r="O6" s="16">
        <v>13275</v>
      </c>
      <c r="P6" s="15"/>
      <c r="Q6" s="15">
        <v>14135</v>
      </c>
      <c r="R6" s="16"/>
      <c r="S6" s="16">
        <v>12877</v>
      </c>
      <c r="T6" s="15"/>
      <c r="U6" s="15">
        <v>14936</v>
      </c>
      <c r="V6" s="15"/>
      <c r="W6" s="15">
        <v>12850</v>
      </c>
      <c r="X6" s="15">
        <v>12000</v>
      </c>
      <c r="Y6" s="15">
        <v>13347</v>
      </c>
      <c r="Z6" s="15">
        <v>12000</v>
      </c>
      <c r="AA6" s="15">
        <v>14798</v>
      </c>
      <c r="AB6" s="15">
        <v>12000</v>
      </c>
      <c r="AC6" s="15">
        <v>13000</v>
      </c>
      <c r="AD6" s="15">
        <v>13000</v>
      </c>
      <c r="AE6" s="16">
        <f t="shared" si="0"/>
        <v>1000</v>
      </c>
      <c r="AF6" s="17">
        <f t="shared" si="1"/>
        <v>0.08333333333333333</v>
      </c>
    </row>
    <row r="7" spans="1:32" ht="12" customHeight="1">
      <c r="A7" s="10">
        <v>324</v>
      </c>
      <c r="B7" s="11" t="s">
        <v>24</v>
      </c>
      <c r="C7" s="12">
        <v>7221</v>
      </c>
      <c r="D7" s="13"/>
      <c r="E7" s="12">
        <v>12896</v>
      </c>
      <c r="F7" s="14"/>
      <c r="G7" s="12">
        <v>7895</v>
      </c>
      <c r="H7" s="14"/>
      <c r="I7" s="15">
        <v>13445</v>
      </c>
      <c r="J7" s="16"/>
      <c r="K7" s="16">
        <v>10541</v>
      </c>
      <c r="L7" s="12"/>
      <c r="M7" s="16">
        <v>10301</v>
      </c>
      <c r="N7" s="12"/>
      <c r="O7" s="16">
        <v>9315</v>
      </c>
      <c r="P7" s="15"/>
      <c r="Q7" s="15">
        <v>8940</v>
      </c>
      <c r="R7" s="16"/>
      <c r="S7" s="16">
        <v>8453</v>
      </c>
      <c r="T7" s="15"/>
      <c r="U7" s="15">
        <v>6860</v>
      </c>
      <c r="V7" s="15"/>
      <c r="W7" s="15">
        <v>5829</v>
      </c>
      <c r="X7" s="15">
        <v>7000</v>
      </c>
      <c r="Y7" s="15">
        <v>7394</v>
      </c>
      <c r="Z7" s="15">
        <v>5000</v>
      </c>
      <c r="AA7" s="15">
        <v>10371</v>
      </c>
      <c r="AB7" s="15">
        <v>5000</v>
      </c>
      <c r="AC7" s="15">
        <v>7000</v>
      </c>
      <c r="AD7" s="15">
        <v>7000</v>
      </c>
      <c r="AE7" s="16">
        <f t="shared" si="0"/>
        <v>2000</v>
      </c>
      <c r="AF7" s="17">
        <f t="shared" si="1"/>
        <v>0.4</v>
      </c>
    </row>
    <row r="8" spans="1:32" ht="12" customHeight="1">
      <c r="A8" s="10">
        <v>325</v>
      </c>
      <c r="B8" s="11" t="s">
        <v>25</v>
      </c>
      <c r="C8" s="12">
        <v>3394</v>
      </c>
      <c r="D8" s="13"/>
      <c r="E8" s="12">
        <v>3251</v>
      </c>
      <c r="F8" s="14"/>
      <c r="G8" s="12">
        <v>3947</v>
      </c>
      <c r="H8" s="14"/>
      <c r="I8" s="15">
        <v>6014</v>
      </c>
      <c r="J8" s="16"/>
      <c r="K8" s="16">
        <v>7170</v>
      </c>
      <c r="L8" s="12"/>
      <c r="M8" s="16">
        <v>8406</v>
      </c>
      <c r="N8" s="12"/>
      <c r="O8" s="16">
        <v>8754</v>
      </c>
      <c r="P8" s="15"/>
      <c r="Q8" s="15">
        <v>8572</v>
      </c>
      <c r="R8" s="16"/>
      <c r="S8" s="16">
        <v>7602</v>
      </c>
      <c r="T8" s="15"/>
      <c r="U8" s="15">
        <v>8449</v>
      </c>
      <c r="V8" s="15"/>
      <c r="W8" s="15">
        <v>8625</v>
      </c>
      <c r="X8" s="15">
        <v>8500</v>
      </c>
      <c r="Y8" s="15">
        <v>7910</v>
      </c>
      <c r="Z8" s="15">
        <v>6500</v>
      </c>
      <c r="AA8" s="15">
        <v>8501</v>
      </c>
      <c r="AB8" s="15">
        <v>6500</v>
      </c>
      <c r="AC8" s="15">
        <v>6500</v>
      </c>
      <c r="AD8" s="15">
        <v>7000</v>
      </c>
      <c r="AE8" s="16">
        <f t="shared" si="0"/>
        <v>500</v>
      </c>
      <c r="AF8" s="17">
        <f t="shared" si="1"/>
        <v>0.07692307692307693</v>
      </c>
    </row>
    <row r="9" spans="1:32" ht="12" customHeight="1">
      <c r="A9" s="10">
        <v>326</v>
      </c>
      <c r="B9" s="11" t="s">
        <v>26</v>
      </c>
      <c r="C9" s="12">
        <v>82354</v>
      </c>
      <c r="D9" s="13"/>
      <c r="E9" s="12">
        <v>51009</v>
      </c>
      <c r="F9" s="14"/>
      <c r="G9" s="12">
        <v>96159</v>
      </c>
      <c r="H9" s="14"/>
      <c r="I9" s="15">
        <v>28027</v>
      </c>
      <c r="J9" s="16"/>
      <c r="K9" s="16">
        <v>40991</v>
      </c>
      <c r="L9" s="12"/>
      <c r="M9" s="16">
        <v>30502</v>
      </c>
      <c r="N9" s="12"/>
      <c r="O9" s="16">
        <v>30860</v>
      </c>
      <c r="P9" s="15"/>
      <c r="Q9" s="15">
        <v>34595</v>
      </c>
      <c r="R9" s="16"/>
      <c r="S9" s="16">
        <v>31075</v>
      </c>
      <c r="T9" s="15"/>
      <c r="U9" s="15">
        <v>30005</v>
      </c>
      <c r="V9" s="15"/>
      <c r="W9" s="15">
        <v>88070</v>
      </c>
      <c r="X9" s="15">
        <v>44000</v>
      </c>
      <c r="Y9" s="15">
        <v>24526</v>
      </c>
      <c r="Z9" s="15">
        <v>44000</v>
      </c>
      <c r="AA9" s="15">
        <v>33352</v>
      </c>
      <c r="AB9" s="15">
        <v>45000</v>
      </c>
      <c r="AC9" s="15">
        <v>45000</v>
      </c>
      <c r="AD9" s="15">
        <v>35000</v>
      </c>
      <c r="AE9" s="16">
        <f t="shared" si="0"/>
        <v>-10000</v>
      </c>
      <c r="AF9" s="17">
        <f t="shared" si="1"/>
        <v>-0.2222222222222222</v>
      </c>
    </row>
    <row r="10" spans="1:32" ht="12" customHeight="1">
      <c r="A10" s="10">
        <v>327</v>
      </c>
      <c r="B10" s="11" t="s">
        <v>27</v>
      </c>
      <c r="C10" s="12">
        <v>234975</v>
      </c>
      <c r="D10" s="13"/>
      <c r="E10" s="12">
        <v>294094</v>
      </c>
      <c r="F10" s="14"/>
      <c r="G10" s="12">
        <v>118378</v>
      </c>
      <c r="H10" s="14"/>
      <c r="I10" s="15">
        <v>61677</v>
      </c>
      <c r="J10" s="16"/>
      <c r="K10" s="16">
        <v>29768</v>
      </c>
      <c r="L10" s="12"/>
      <c r="M10" s="16">
        <v>58447</v>
      </c>
      <c r="N10" s="12"/>
      <c r="O10" s="16">
        <v>194237</v>
      </c>
      <c r="P10" s="15"/>
      <c r="Q10" s="15">
        <v>275717</v>
      </c>
      <c r="R10" s="16"/>
      <c r="S10" s="16">
        <v>215040</v>
      </c>
      <c r="T10" s="15"/>
      <c r="U10" s="15">
        <v>150960</v>
      </c>
      <c r="V10" s="15"/>
      <c r="W10" s="15">
        <v>84341</v>
      </c>
      <c r="X10" s="15">
        <v>81000</v>
      </c>
      <c r="Y10" s="15">
        <v>31381</v>
      </c>
      <c r="Z10" s="15">
        <v>50000</v>
      </c>
      <c r="AA10" s="15">
        <v>50207</v>
      </c>
      <c r="AB10" s="15">
        <v>25000</v>
      </c>
      <c r="AC10" s="15">
        <v>40000</v>
      </c>
      <c r="AD10" s="15">
        <v>45000</v>
      </c>
      <c r="AE10" s="16">
        <f t="shared" si="0"/>
        <v>20000</v>
      </c>
      <c r="AF10" s="17">
        <f t="shared" si="1"/>
        <v>0.8</v>
      </c>
    </row>
    <row r="11" spans="1:32" ht="12" customHeight="1">
      <c r="A11" s="10">
        <v>329</v>
      </c>
      <c r="B11" s="11" t="s">
        <v>28</v>
      </c>
      <c r="C11" s="12">
        <v>179</v>
      </c>
      <c r="D11" s="13"/>
      <c r="E11" s="12">
        <v>85580</v>
      </c>
      <c r="F11" s="14"/>
      <c r="G11" s="12">
        <v>160</v>
      </c>
      <c r="H11" s="14"/>
      <c r="I11" s="15">
        <v>0</v>
      </c>
      <c r="J11" s="16"/>
      <c r="K11" s="16">
        <v>19530</v>
      </c>
      <c r="L11" s="12"/>
      <c r="M11" s="16">
        <v>39903</v>
      </c>
      <c r="N11" s="12"/>
      <c r="O11" s="16">
        <v>108032</v>
      </c>
      <c r="P11" s="15"/>
      <c r="Q11" s="15">
        <v>181</v>
      </c>
      <c r="R11" s="16"/>
      <c r="S11" s="16">
        <v>85</v>
      </c>
      <c r="T11" s="15"/>
      <c r="U11" s="15">
        <v>12</v>
      </c>
      <c r="V11" s="15"/>
      <c r="W11" s="15">
        <v>82</v>
      </c>
      <c r="X11" s="15">
        <v>100</v>
      </c>
      <c r="Y11" s="15">
        <v>141</v>
      </c>
      <c r="Z11" s="15">
        <v>100</v>
      </c>
      <c r="AA11" s="15">
        <v>43</v>
      </c>
      <c r="AB11" s="15">
        <v>100</v>
      </c>
      <c r="AC11" s="15">
        <v>47</v>
      </c>
      <c r="AD11" s="15">
        <v>100</v>
      </c>
      <c r="AE11" s="16">
        <f t="shared" si="0"/>
        <v>0</v>
      </c>
      <c r="AF11" s="17">
        <f t="shared" si="1"/>
        <v>0</v>
      </c>
    </row>
    <row r="12" spans="1:32" ht="12" customHeight="1">
      <c r="A12" s="10">
        <v>331</v>
      </c>
      <c r="B12" s="11" t="s">
        <v>29</v>
      </c>
      <c r="C12" s="12">
        <v>858030</v>
      </c>
      <c r="D12" s="13"/>
      <c r="E12" s="12">
        <v>799739</v>
      </c>
      <c r="F12" s="14"/>
      <c r="G12" s="12">
        <v>702622</v>
      </c>
      <c r="H12" s="14"/>
      <c r="I12" s="15">
        <v>689258</v>
      </c>
      <c r="J12" s="16"/>
      <c r="K12" s="16">
        <v>706460</v>
      </c>
      <c r="L12" s="12"/>
      <c r="M12" s="16">
        <v>724034</v>
      </c>
      <c r="N12" s="12"/>
      <c r="O12" s="16">
        <v>664774</v>
      </c>
      <c r="P12" s="15"/>
      <c r="Q12" s="15">
        <v>702395</v>
      </c>
      <c r="R12" s="16"/>
      <c r="S12" s="16">
        <v>740197</v>
      </c>
      <c r="T12" s="15"/>
      <c r="U12" s="15">
        <v>667238</v>
      </c>
      <c r="V12" s="15"/>
      <c r="W12" s="15">
        <v>599840</v>
      </c>
      <c r="X12" s="15">
        <v>548000</v>
      </c>
      <c r="Y12" s="15">
        <v>610263</v>
      </c>
      <c r="Z12" s="15">
        <v>622000</v>
      </c>
      <c r="AA12" s="15">
        <v>631898</v>
      </c>
      <c r="AB12" s="15">
        <v>640000</v>
      </c>
      <c r="AC12" s="15">
        <v>640000</v>
      </c>
      <c r="AD12" s="15">
        <v>640000</v>
      </c>
      <c r="AE12" s="16">
        <f t="shared" si="0"/>
        <v>0</v>
      </c>
      <c r="AF12" s="17">
        <f t="shared" si="1"/>
        <v>0</v>
      </c>
    </row>
    <row r="13" spans="1:32" ht="12" customHeight="1">
      <c r="A13" s="10">
        <v>332</v>
      </c>
      <c r="B13" s="11" t="s">
        <v>30</v>
      </c>
      <c r="C13" s="12">
        <v>58457</v>
      </c>
      <c r="D13" s="13"/>
      <c r="E13" s="12">
        <v>22269</v>
      </c>
      <c r="F13" s="14"/>
      <c r="G13" s="12">
        <v>98440</v>
      </c>
      <c r="H13" s="14"/>
      <c r="I13" s="15">
        <v>85546</v>
      </c>
      <c r="J13" s="16"/>
      <c r="K13" s="16">
        <v>48181</v>
      </c>
      <c r="L13" s="12"/>
      <c r="M13" s="16">
        <v>24813</v>
      </c>
      <c r="N13" s="12"/>
      <c r="O13" s="16">
        <v>100964</v>
      </c>
      <c r="P13" s="15"/>
      <c r="Q13" s="15">
        <v>31683</v>
      </c>
      <c r="R13" s="16"/>
      <c r="S13" s="16">
        <v>48358</v>
      </c>
      <c r="T13" s="15"/>
      <c r="U13" s="15">
        <v>71207</v>
      </c>
      <c r="V13" s="15"/>
      <c r="W13" s="15">
        <v>74275</v>
      </c>
      <c r="X13" s="15">
        <v>29000</v>
      </c>
      <c r="Y13" s="15">
        <v>77407</v>
      </c>
      <c r="Z13" s="15">
        <v>29000</v>
      </c>
      <c r="AA13" s="15">
        <v>53630</v>
      </c>
      <c r="AB13" s="15">
        <v>35000</v>
      </c>
      <c r="AC13" s="15">
        <v>52000</v>
      </c>
      <c r="AD13" s="15">
        <v>35000</v>
      </c>
      <c r="AE13" s="16">
        <f t="shared" si="0"/>
        <v>0</v>
      </c>
      <c r="AF13" s="17">
        <f t="shared" si="1"/>
        <v>0</v>
      </c>
    </row>
    <row r="14" spans="1:32" ht="12" customHeight="1">
      <c r="A14" s="10">
        <v>333</v>
      </c>
      <c r="B14" s="11" t="s">
        <v>31</v>
      </c>
      <c r="C14" s="12">
        <v>150000</v>
      </c>
      <c r="D14" s="13"/>
      <c r="E14" s="12">
        <v>250000</v>
      </c>
      <c r="F14" s="14"/>
      <c r="G14" s="12">
        <v>179930</v>
      </c>
      <c r="H14" s="14"/>
      <c r="I14" s="15">
        <v>0</v>
      </c>
      <c r="J14" s="16"/>
      <c r="K14" s="16">
        <v>0</v>
      </c>
      <c r="L14" s="12"/>
      <c r="M14" s="16">
        <v>210000</v>
      </c>
      <c r="N14" s="12"/>
      <c r="O14" s="16">
        <v>210000</v>
      </c>
      <c r="P14" s="15"/>
      <c r="Q14" s="15">
        <v>210000</v>
      </c>
      <c r="R14" s="16"/>
      <c r="S14" s="16">
        <v>210000</v>
      </c>
      <c r="T14" s="15"/>
      <c r="U14" s="15">
        <v>210000</v>
      </c>
      <c r="V14" s="15"/>
      <c r="W14" s="15">
        <v>210000</v>
      </c>
      <c r="X14" s="15">
        <v>210000</v>
      </c>
      <c r="Y14" s="15">
        <v>210000</v>
      </c>
      <c r="Z14" s="15">
        <v>350000</v>
      </c>
      <c r="AA14" s="15">
        <v>350000</v>
      </c>
      <c r="AB14" s="15">
        <v>350000</v>
      </c>
      <c r="AC14" s="15">
        <v>350000</v>
      </c>
      <c r="AD14" s="15">
        <v>352000</v>
      </c>
      <c r="AE14" s="16">
        <f t="shared" si="0"/>
        <v>2000</v>
      </c>
      <c r="AF14" s="17">
        <f t="shared" si="1"/>
        <v>0.005714285714285714</v>
      </c>
    </row>
    <row r="15" spans="1:32" ht="12" customHeight="1">
      <c r="A15" s="10">
        <v>335</v>
      </c>
      <c r="B15" s="11" t="s">
        <v>32</v>
      </c>
      <c r="C15" s="12">
        <v>29515</v>
      </c>
      <c r="D15" s="13"/>
      <c r="E15" s="12">
        <v>30120</v>
      </c>
      <c r="F15" s="14"/>
      <c r="G15" s="12">
        <v>34184</v>
      </c>
      <c r="H15" s="14"/>
      <c r="I15" s="15">
        <v>34882</v>
      </c>
      <c r="J15" s="16"/>
      <c r="K15" s="16">
        <v>53870</v>
      </c>
      <c r="L15" s="12"/>
      <c r="M15" s="16">
        <v>57497</v>
      </c>
      <c r="N15" s="12"/>
      <c r="O15" s="16">
        <v>50925</v>
      </c>
      <c r="P15" s="15"/>
      <c r="Q15" s="15">
        <v>48135</v>
      </c>
      <c r="R15" s="16"/>
      <c r="S15" s="16">
        <v>59984</v>
      </c>
      <c r="T15" s="15"/>
      <c r="U15" s="15">
        <v>62154</v>
      </c>
      <c r="V15" s="15"/>
      <c r="W15" s="15">
        <v>75254</v>
      </c>
      <c r="X15" s="15">
        <v>60000</v>
      </c>
      <c r="Y15" s="15">
        <v>93391</v>
      </c>
      <c r="Z15" s="15">
        <v>70000</v>
      </c>
      <c r="AA15" s="15">
        <v>107029</v>
      </c>
      <c r="AB15" s="15">
        <v>70000</v>
      </c>
      <c r="AC15" s="15">
        <v>72000</v>
      </c>
      <c r="AD15" s="15">
        <v>85000</v>
      </c>
      <c r="AE15" s="16">
        <f t="shared" si="0"/>
        <v>15000</v>
      </c>
      <c r="AF15" s="17">
        <f t="shared" si="1"/>
        <v>0.21428571428571427</v>
      </c>
    </row>
    <row r="16" spans="1:32" ht="12" customHeight="1">
      <c r="A16" s="10">
        <v>336</v>
      </c>
      <c r="B16" s="11" t="s">
        <v>33</v>
      </c>
      <c r="C16" s="12">
        <v>62159</v>
      </c>
      <c r="D16" s="13"/>
      <c r="E16" s="12">
        <v>91586</v>
      </c>
      <c r="F16" s="14"/>
      <c r="G16" s="12">
        <v>95762</v>
      </c>
      <c r="H16" s="14"/>
      <c r="I16" s="15">
        <v>93236</v>
      </c>
      <c r="J16" s="16"/>
      <c r="K16" s="16">
        <v>85544</v>
      </c>
      <c r="L16" s="12"/>
      <c r="M16" s="16">
        <v>96448</v>
      </c>
      <c r="N16" s="12"/>
      <c r="O16" s="16">
        <v>112224</v>
      </c>
      <c r="P16" s="15"/>
      <c r="Q16" s="15">
        <v>92948</v>
      </c>
      <c r="R16" s="16"/>
      <c r="S16" s="16">
        <v>94380</v>
      </c>
      <c r="T16" s="15"/>
      <c r="U16" s="15">
        <v>86944</v>
      </c>
      <c r="V16" s="15"/>
      <c r="W16" s="15">
        <v>77216</v>
      </c>
      <c r="X16" s="15">
        <v>67000</v>
      </c>
      <c r="Y16" s="15">
        <v>80672</v>
      </c>
      <c r="Z16" s="15">
        <v>67000</v>
      </c>
      <c r="AA16" s="15">
        <v>83952</v>
      </c>
      <c r="AB16" s="15">
        <v>84000</v>
      </c>
      <c r="AC16" s="15">
        <v>84000</v>
      </c>
      <c r="AD16" s="15">
        <v>81900</v>
      </c>
      <c r="AE16" s="16">
        <f t="shared" si="0"/>
        <v>-2100</v>
      </c>
      <c r="AF16" s="17">
        <f t="shared" si="1"/>
        <v>-0.025</v>
      </c>
    </row>
    <row r="17" spans="1:32" ht="12" customHeight="1">
      <c r="A17" s="10">
        <v>339</v>
      </c>
      <c r="B17" s="11" t="s">
        <v>34</v>
      </c>
      <c r="C17" s="12">
        <v>51526</v>
      </c>
      <c r="D17" s="13"/>
      <c r="E17" s="12">
        <v>60842</v>
      </c>
      <c r="F17" s="14"/>
      <c r="G17" s="12">
        <v>65454</v>
      </c>
      <c r="H17" s="14"/>
      <c r="I17" s="15">
        <v>60355</v>
      </c>
      <c r="J17" s="16"/>
      <c r="K17" s="16">
        <v>59654</v>
      </c>
      <c r="L17" s="12"/>
      <c r="M17" s="16">
        <v>66985</v>
      </c>
      <c r="N17" s="12"/>
      <c r="O17" s="16">
        <v>67999</v>
      </c>
      <c r="P17" s="15"/>
      <c r="Q17" s="15">
        <v>72621</v>
      </c>
      <c r="R17" s="16"/>
      <c r="S17" s="16">
        <v>81740</v>
      </c>
      <c r="T17" s="15"/>
      <c r="U17" s="15">
        <v>128535</v>
      </c>
      <c r="V17" s="15"/>
      <c r="W17" s="15">
        <v>144317</v>
      </c>
      <c r="X17" s="15">
        <v>110000</v>
      </c>
      <c r="Y17" s="15">
        <v>154202</v>
      </c>
      <c r="Z17" s="15">
        <v>145000</v>
      </c>
      <c r="AA17" s="15">
        <v>157125</v>
      </c>
      <c r="AB17" s="15">
        <v>155000</v>
      </c>
      <c r="AC17" s="15">
        <v>155000</v>
      </c>
      <c r="AD17" s="15">
        <v>155000</v>
      </c>
      <c r="AE17" s="16">
        <f t="shared" si="0"/>
        <v>0</v>
      </c>
      <c r="AF17" s="17">
        <f t="shared" si="1"/>
        <v>0</v>
      </c>
    </row>
    <row r="18" spans="1:32" ht="12" customHeight="1">
      <c r="A18" s="10">
        <v>359</v>
      </c>
      <c r="B18" s="11" t="s">
        <v>35</v>
      </c>
      <c r="C18" s="12">
        <v>16956</v>
      </c>
      <c r="D18" s="13"/>
      <c r="E18" s="12">
        <v>18954</v>
      </c>
      <c r="F18" s="14"/>
      <c r="G18" s="12">
        <v>17828</v>
      </c>
      <c r="H18" s="14"/>
      <c r="I18" s="15">
        <v>18341</v>
      </c>
      <c r="J18" s="16"/>
      <c r="K18" s="16">
        <v>19674</v>
      </c>
      <c r="L18" s="12"/>
      <c r="M18" s="16">
        <v>18907</v>
      </c>
      <c r="N18" s="12"/>
      <c r="O18" s="16">
        <v>19363</v>
      </c>
      <c r="P18" s="15"/>
      <c r="Q18" s="15">
        <v>18491</v>
      </c>
      <c r="R18" s="16"/>
      <c r="S18" s="16">
        <v>19669</v>
      </c>
      <c r="T18" s="15"/>
      <c r="U18" s="15">
        <v>17403</v>
      </c>
      <c r="V18" s="15"/>
      <c r="W18" s="15">
        <v>17415</v>
      </c>
      <c r="X18" s="15">
        <v>16000</v>
      </c>
      <c r="Y18" s="15">
        <v>16311</v>
      </c>
      <c r="Z18" s="15">
        <v>16000</v>
      </c>
      <c r="AA18" s="15">
        <v>16477</v>
      </c>
      <c r="AB18" s="15">
        <v>16000</v>
      </c>
      <c r="AC18" s="15">
        <v>16000</v>
      </c>
      <c r="AD18" s="15">
        <v>16000</v>
      </c>
      <c r="AE18" s="16">
        <f t="shared" si="0"/>
        <v>0</v>
      </c>
      <c r="AF18" s="17">
        <f t="shared" si="1"/>
        <v>0</v>
      </c>
    </row>
    <row r="19" spans="1:32" ht="12" customHeight="1">
      <c r="A19" s="10">
        <v>410</v>
      </c>
      <c r="B19" s="11" t="s">
        <v>36</v>
      </c>
      <c r="C19" s="12">
        <v>92772</v>
      </c>
      <c r="D19" s="13"/>
      <c r="E19" s="12">
        <v>94848</v>
      </c>
      <c r="F19" s="14"/>
      <c r="G19" s="12">
        <v>105455</v>
      </c>
      <c r="H19" s="14"/>
      <c r="I19" s="15">
        <v>112791</v>
      </c>
      <c r="J19" s="16"/>
      <c r="K19" s="16">
        <v>180542</v>
      </c>
      <c r="L19" s="12"/>
      <c r="M19" s="16">
        <v>165169</v>
      </c>
      <c r="N19" s="12"/>
      <c r="O19" s="16">
        <v>158506</v>
      </c>
      <c r="P19" s="15"/>
      <c r="Q19" s="15">
        <v>137325</v>
      </c>
      <c r="R19" s="16"/>
      <c r="S19" s="16">
        <v>171418</v>
      </c>
      <c r="T19" s="15"/>
      <c r="U19" s="15">
        <v>100536</v>
      </c>
      <c r="V19" s="15"/>
      <c r="W19" s="15">
        <v>110567</v>
      </c>
      <c r="X19" s="15">
        <v>90000</v>
      </c>
      <c r="Y19" s="15">
        <v>90795</v>
      </c>
      <c r="Z19" s="15">
        <v>70000</v>
      </c>
      <c r="AA19" s="15">
        <v>101237</v>
      </c>
      <c r="AB19" s="15">
        <v>80000</v>
      </c>
      <c r="AC19" s="15">
        <v>80000</v>
      </c>
      <c r="AD19" s="15">
        <v>90000</v>
      </c>
      <c r="AE19" s="16">
        <f t="shared" si="0"/>
        <v>10000</v>
      </c>
      <c r="AF19" s="17">
        <f t="shared" si="1"/>
        <v>0.125</v>
      </c>
    </row>
    <row r="20" spans="1:32" ht="12" customHeight="1">
      <c r="A20" s="10">
        <v>514</v>
      </c>
      <c r="B20" s="11" t="s">
        <v>37</v>
      </c>
      <c r="C20" s="12">
        <v>4320</v>
      </c>
      <c r="D20" s="13"/>
      <c r="E20" s="12">
        <v>12896</v>
      </c>
      <c r="F20" s="14"/>
      <c r="G20" s="12">
        <v>4000</v>
      </c>
      <c r="H20" s="14"/>
      <c r="I20" s="15">
        <v>4580</v>
      </c>
      <c r="J20" s="16"/>
      <c r="K20" s="16">
        <v>5890</v>
      </c>
      <c r="L20" s="12"/>
      <c r="M20" s="16">
        <v>3200</v>
      </c>
      <c r="N20" s="12"/>
      <c r="O20" s="16">
        <v>4600</v>
      </c>
      <c r="P20" s="15"/>
      <c r="Q20" s="15">
        <v>3880</v>
      </c>
      <c r="R20" s="16"/>
      <c r="S20" s="16">
        <v>13677</v>
      </c>
      <c r="T20" s="15"/>
      <c r="U20" s="15">
        <v>6350</v>
      </c>
      <c r="V20" s="15"/>
      <c r="W20" s="15">
        <v>5425</v>
      </c>
      <c r="X20" s="15">
        <v>7000</v>
      </c>
      <c r="Y20" s="15">
        <v>4725</v>
      </c>
      <c r="Z20" s="15">
        <v>6000</v>
      </c>
      <c r="AA20" s="15">
        <v>3200</v>
      </c>
      <c r="AB20" s="15">
        <v>6000</v>
      </c>
      <c r="AC20" s="15">
        <v>6000</v>
      </c>
      <c r="AD20" s="15">
        <v>4500</v>
      </c>
      <c r="AE20" s="16">
        <f t="shared" si="0"/>
        <v>-1500</v>
      </c>
      <c r="AF20" s="17">
        <f t="shared" si="1"/>
        <v>-0.25</v>
      </c>
    </row>
    <row r="21" spans="1:32" ht="12" customHeight="1">
      <c r="A21" s="10">
        <v>525</v>
      </c>
      <c r="B21" s="11" t="s">
        <v>38</v>
      </c>
      <c r="C21" s="12">
        <v>1575</v>
      </c>
      <c r="D21" s="13"/>
      <c r="E21" s="12">
        <v>1000</v>
      </c>
      <c r="F21" s="14"/>
      <c r="G21" s="12">
        <v>1725</v>
      </c>
      <c r="H21" s="14"/>
      <c r="I21" s="15">
        <v>2700</v>
      </c>
      <c r="J21" s="16"/>
      <c r="K21" s="16">
        <v>3000</v>
      </c>
      <c r="L21" s="12"/>
      <c r="M21" s="16">
        <v>5250</v>
      </c>
      <c r="N21" s="12"/>
      <c r="O21" s="16">
        <v>5200</v>
      </c>
      <c r="P21" s="15"/>
      <c r="Q21" s="15">
        <v>4624</v>
      </c>
      <c r="R21" s="16"/>
      <c r="S21" s="16">
        <v>5650</v>
      </c>
      <c r="T21" s="15"/>
      <c r="U21" s="15">
        <v>5500</v>
      </c>
      <c r="V21" s="15"/>
      <c r="W21" s="15">
        <v>5650</v>
      </c>
      <c r="X21" s="15">
        <v>4000</v>
      </c>
      <c r="Y21" s="15">
        <v>4950</v>
      </c>
      <c r="Z21" s="15">
        <v>5000</v>
      </c>
      <c r="AA21" s="15">
        <v>3900</v>
      </c>
      <c r="AB21" s="15">
        <v>5000</v>
      </c>
      <c r="AC21" s="15">
        <v>5000</v>
      </c>
      <c r="AD21" s="15">
        <v>4000</v>
      </c>
      <c r="AE21" s="16">
        <f t="shared" si="0"/>
        <v>-1000</v>
      </c>
      <c r="AF21" s="17">
        <f t="shared" si="1"/>
        <v>-0.2</v>
      </c>
    </row>
    <row r="22" spans="1:32" ht="12" customHeight="1">
      <c r="A22" s="10">
        <v>625</v>
      </c>
      <c r="B22" s="11" t="s">
        <v>39</v>
      </c>
      <c r="C22" s="12">
        <v>112626</v>
      </c>
      <c r="D22" s="13"/>
      <c r="E22" s="12">
        <v>192878</v>
      </c>
      <c r="F22" s="14"/>
      <c r="G22" s="12">
        <v>217180</v>
      </c>
      <c r="H22" s="14"/>
      <c r="I22" s="15">
        <v>214631</v>
      </c>
      <c r="J22" s="16"/>
      <c r="K22" s="16">
        <v>244154</v>
      </c>
      <c r="L22" s="12"/>
      <c r="M22" s="16">
        <v>247831</v>
      </c>
      <c r="N22" s="12"/>
      <c r="O22" s="16">
        <v>242997</v>
      </c>
      <c r="P22" s="15"/>
      <c r="Q22" s="15">
        <v>250925</v>
      </c>
      <c r="R22" s="16"/>
      <c r="S22" s="16">
        <v>246610</v>
      </c>
      <c r="T22" s="15"/>
      <c r="U22" s="15">
        <v>256797</v>
      </c>
      <c r="V22" s="15"/>
      <c r="W22" s="15">
        <v>180315</v>
      </c>
      <c r="X22" s="15">
        <v>183800</v>
      </c>
      <c r="Y22" s="15">
        <v>168617</v>
      </c>
      <c r="Z22" s="15">
        <v>183800</v>
      </c>
      <c r="AA22" s="15">
        <v>195961</v>
      </c>
      <c r="AB22" s="15">
        <v>0</v>
      </c>
      <c r="AC22" s="15">
        <v>0</v>
      </c>
      <c r="AD22" s="15">
        <v>0</v>
      </c>
      <c r="AE22" s="16">
        <f t="shared" si="0"/>
        <v>0</v>
      </c>
      <c r="AF22" s="17"/>
    </row>
    <row r="23" spans="1:32" ht="12" customHeight="1">
      <c r="A23" s="10">
        <v>518</v>
      </c>
      <c r="B23" s="11" t="s">
        <v>40</v>
      </c>
      <c r="C23" s="12"/>
      <c r="D23" s="13"/>
      <c r="E23" s="12"/>
      <c r="F23" s="14"/>
      <c r="G23" s="12"/>
      <c r="H23" s="14"/>
      <c r="I23" s="18"/>
      <c r="J23" s="16"/>
      <c r="K23" s="16">
        <v>35878</v>
      </c>
      <c r="L23" s="12"/>
      <c r="M23" s="16">
        <v>38160</v>
      </c>
      <c r="N23" s="12"/>
      <c r="O23" s="16">
        <v>31980</v>
      </c>
      <c r="P23" s="18"/>
      <c r="Q23" s="15">
        <v>35000</v>
      </c>
      <c r="R23" s="16"/>
      <c r="S23" s="16">
        <v>34606</v>
      </c>
      <c r="T23" s="15"/>
      <c r="U23" s="15">
        <v>34504</v>
      </c>
      <c r="V23" s="15"/>
      <c r="W23" s="15">
        <v>65583</v>
      </c>
      <c r="X23" s="15">
        <v>65500</v>
      </c>
      <c r="Y23" s="15">
        <v>61873</v>
      </c>
      <c r="Z23" s="15">
        <v>65500</v>
      </c>
      <c r="AA23" s="15">
        <v>59609</v>
      </c>
      <c r="AB23" s="15">
        <v>77000</v>
      </c>
      <c r="AC23" s="15">
        <v>77000</v>
      </c>
      <c r="AD23" s="15">
        <v>77000</v>
      </c>
      <c r="AE23" s="16">
        <f t="shared" si="0"/>
        <v>0</v>
      </c>
      <c r="AF23" s="17">
        <f t="shared" si="1"/>
        <v>0</v>
      </c>
    </row>
    <row r="24" spans="1:32" ht="12" customHeight="1">
      <c r="A24" s="10">
        <v>337</v>
      </c>
      <c r="B24" s="11" t="s">
        <v>41</v>
      </c>
      <c r="C24" s="12"/>
      <c r="D24" s="13"/>
      <c r="E24" s="12"/>
      <c r="F24" s="14"/>
      <c r="G24" s="12"/>
      <c r="H24" s="14"/>
      <c r="I24" s="18"/>
      <c r="J24" s="16"/>
      <c r="K24" s="16">
        <v>42092</v>
      </c>
      <c r="L24" s="12"/>
      <c r="M24" s="16">
        <v>37408</v>
      </c>
      <c r="N24" s="12"/>
      <c r="O24" s="16">
        <v>42000</v>
      </c>
      <c r="P24" s="18"/>
      <c r="Q24" s="15">
        <v>17952</v>
      </c>
      <c r="R24" s="16"/>
      <c r="S24" s="16">
        <v>12200</v>
      </c>
      <c r="T24" s="15"/>
      <c r="U24" s="15">
        <v>13698</v>
      </c>
      <c r="V24" s="15"/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6">
        <f t="shared" si="0"/>
        <v>0</v>
      </c>
      <c r="AF24" s="17"/>
    </row>
    <row r="25" spans="1:32" s="26" customFormat="1" ht="12" customHeight="1">
      <c r="A25" s="11"/>
      <c r="B25" s="11" t="s">
        <v>42</v>
      </c>
      <c r="C25" s="19">
        <f>SUM(C3:C21)</f>
        <v>3241159</v>
      </c>
      <c r="D25" s="20"/>
      <c r="E25" s="19">
        <f>SUM(E3:E22)</f>
        <v>3595227</v>
      </c>
      <c r="F25" s="21"/>
      <c r="G25" s="19">
        <f>SUM(G3:G22)</f>
        <v>3419784</v>
      </c>
      <c r="H25" s="21"/>
      <c r="I25" s="22">
        <v>3125499</v>
      </c>
      <c r="J25" s="23"/>
      <c r="K25" s="23">
        <f>SUM(K3:K24)</f>
        <v>3364160</v>
      </c>
      <c r="L25" s="19"/>
      <c r="M25" s="23">
        <f>SUM(M3:M24)</f>
        <v>3642838</v>
      </c>
      <c r="N25" s="19"/>
      <c r="O25" s="24">
        <f aca="true" t="shared" si="2" ref="O25:U25">SUM(O3:O24)</f>
        <v>3927722</v>
      </c>
      <c r="P25" s="22"/>
      <c r="Q25" s="24">
        <f t="shared" si="2"/>
        <v>3788195</v>
      </c>
      <c r="R25" s="23"/>
      <c r="S25" s="24">
        <f t="shared" si="2"/>
        <v>3807177</v>
      </c>
      <c r="T25" s="24"/>
      <c r="U25" s="24">
        <f t="shared" si="2"/>
        <v>3590009</v>
      </c>
      <c r="V25" s="24"/>
      <c r="W25" s="25">
        <f aca="true" t="shared" si="3" ref="W25:AB25">SUM(W3:W24)</f>
        <v>3477662</v>
      </c>
      <c r="X25" s="25">
        <f t="shared" si="3"/>
        <v>3152500</v>
      </c>
      <c r="Y25" s="25">
        <f t="shared" si="3"/>
        <v>3349502</v>
      </c>
      <c r="Z25" s="25">
        <f t="shared" si="3"/>
        <v>3380900</v>
      </c>
      <c r="AA25" s="25">
        <f t="shared" si="3"/>
        <v>3604096</v>
      </c>
      <c r="AB25" s="25">
        <f t="shared" si="3"/>
        <v>3306400</v>
      </c>
      <c r="AC25" s="25">
        <f>SUM(AC3:AC24)</f>
        <v>3382547</v>
      </c>
      <c r="AD25" s="25">
        <f>SUM(AD3:AD24)</f>
        <v>3398500</v>
      </c>
      <c r="AE25" s="23">
        <f t="shared" si="0"/>
        <v>92100</v>
      </c>
      <c r="AF25" s="154">
        <f t="shared" si="1"/>
        <v>0.027855068957173965</v>
      </c>
    </row>
    <row r="28" spans="1:32" ht="12" customHeight="1">
      <c r="A28" s="3"/>
      <c r="B28" s="3" t="s">
        <v>43</v>
      </c>
      <c r="C28" s="3" t="s">
        <v>1</v>
      </c>
      <c r="D28" s="6" t="s">
        <v>2</v>
      </c>
      <c r="E28" s="6" t="s">
        <v>1</v>
      </c>
      <c r="F28" s="6" t="s">
        <v>2</v>
      </c>
      <c r="G28" s="6" t="s">
        <v>1</v>
      </c>
      <c r="H28" s="6" t="s">
        <v>2</v>
      </c>
      <c r="I28" s="6" t="s">
        <v>1</v>
      </c>
      <c r="J28" s="6" t="s">
        <v>2</v>
      </c>
      <c r="K28" s="6" t="s">
        <v>1</v>
      </c>
      <c r="L28" s="6" t="s">
        <v>2</v>
      </c>
      <c r="M28" s="6" t="s">
        <v>1</v>
      </c>
      <c r="N28" s="6" t="s">
        <v>2</v>
      </c>
      <c r="O28" s="6" t="s">
        <v>1</v>
      </c>
      <c r="P28" s="6" t="s">
        <v>2</v>
      </c>
      <c r="Q28" s="6" t="s">
        <v>44</v>
      </c>
      <c r="R28" s="6" t="s">
        <v>2</v>
      </c>
      <c r="S28" s="6" t="s">
        <v>1</v>
      </c>
      <c r="T28" s="6" t="s">
        <v>2</v>
      </c>
      <c r="U28" s="6" t="s">
        <v>44</v>
      </c>
      <c r="V28" s="6" t="s">
        <v>2</v>
      </c>
      <c r="W28" s="6" t="s">
        <v>1</v>
      </c>
      <c r="X28" s="6" t="s">
        <v>2</v>
      </c>
      <c r="Y28" s="6" t="s">
        <v>1</v>
      </c>
      <c r="Z28" s="6" t="s">
        <v>2</v>
      </c>
      <c r="AA28" s="6" t="s">
        <v>1</v>
      </c>
      <c r="AB28" s="6" t="s">
        <v>2</v>
      </c>
      <c r="AC28" s="3" t="s">
        <v>190</v>
      </c>
      <c r="AD28" s="3" t="s">
        <v>2</v>
      </c>
      <c r="AE28" s="6" t="s">
        <v>4</v>
      </c>
      <c r="AF28" s="7" t="s">
        <v>5</v>
      </c>
    </row>
    <row r="29" spans="1:32" ht="12" customHeight="1">
      <c r="A29" s="3"/>
      <c r="B29" s="32"/>
      <c r="C29" s="3" t="s">
        <v>6</v>
      </c>
      <c r="D29" s="6" t="s">
        <v>7</v>
      </c>
      <c r="E29" s="6" t="s">
        <v>7</v>
      </c>
      <c r="F29" s="6" t="s">
        <v>8</v>
      </c>
      <c r="G29" s="6" t="s">
        <v>8</v>
      </c>
      <c r="H29" s="6" t="s">
        <v>9</v>
      </c>
      <c r="I29" s="6" t="s">
        <v>9</v>
      </c>
      <c r="J29" s="6" t="s">
        <v>10</v>
      </c>
      <c r="K29" s="6" t="s">
        <v>10</v>
      </c>
      <c r="L29" s="6" t="s">
        <v>11</v>
      </c>
      <c r="M29" s="6" t="s">
        <v>11</v>
      </c>
      <c r="N29" s="6" t="s">
        <v>45</v>
      </c>
      <c r="O29" s="6" t="s">
        <v>12</v>
      </c>
      <c r="P29" s="6" t="s">
        <v>46</v>
      </c>
      <c r="Q29" s="6" t="s">
        <v>46</v>
      </c>
      <c r="R29" s="6" t="s">
        <v>47</v>
      </c>
      <c r="S29" s="6" t="s">
        <v>14</v>
      </c>
      <c r="T29" s="6" t="s">
        <v>15</v>
      </c>
      <c r="U29" s="6" t="s">
        <v>15</v>
      </c>
      <c r="V29" s="6" t="s">
        <v>16</v>
      </c>
      <c r="W29" s="6" t="s">
        <v>16</v>
      </c>
      <c r="X29" s="6" t="s">
        <v>17</v>
      </c>
      <c r="Y29" s="6" t="s">
        <v>17</v>
      </c>
      <c r="Z29" s="6" t="s">
        <v>18</v>
      </c>
      <c r="AA29" s="6" t="s">
        <v>18</v>
      </c>
      <c r="AB29" s="6" t="s">
        <v>19</v>
      </c>
      <c r="AC29" s="6" t="s">
        <v>19</v>
      </c>
      <c r="AD29" s="6" t="s">
        <v>441</v>
      </c>
      <c r="AE29" s="6" t="s">
        <v>442</v>
      </c>
      <c r="AF29" s="7" t="s">
        <v>442</v>
      </c>
    </row>
    <row r="30" spans="1:32" ht="12" customHeight="1">
      <c r="A30" s="27">
        <v>110</v>
      </c>
      <c r="B30" s="28" t="s">
        <v>48</v>
      </c>
      <c r="C30" s="30">
        <f>SUM(C142)</f>
        <v>339373</v>
      </c>
      <c r="D30" s="30">
        <f>SUM(D142)</f>
        <v>388083</v>
      </c>
      <c r="E30" s="30">
        <f aca="true" t="shared" si="4" ref="E30:Y30">SUM(E142)</f>
        <v>383230</v>
      </c>
      <c r="F30" s="30">
        <f t="shared" si="4"/>
        <v>415305</v>
      </c>
      <c r="G30" s="30">
        <f t="shared" si="4"/>
        <v>404742</v>
      </c>
      <c r="H30" s="30">
        <f t="shared" si="4"/>
        <v>420517</v>
      </c>
      <c r="I30" s="30">
        <f t="shared" si="4"/>
        <v>434636</v>
      </c>
      <c r="J30" s="30">
        <f t="shared" si="4"/>
        <v>416500</v>
      </c>
      <c r="K30" s="30">
        <f t="shared" si="4"/>
        <v>412609</v>
      </c>
      <c r="L30" s="30">
        <f t="shared" si="4"/>
        <v>456372</v>
      </c>
      <c r="M30" s="30">
        <f t="shared" si="4"/>
        <v>442760</v>
      </c>
      <c r="N30" s="30">
        <f t="shared" si="4"/>
        <v>474894</v>
      </c>
      <c r="O30" s="30">
        <f t="shared" si="4"/>
        <v>457457</v>
      </c>
      <c r="P30" s="30">
        <f t="shared" si="4"/>
        <v>494314</v>
      </c>
      <c r="Q30" s="30">
        <f t="shared" si="4"/>
        <v>459254</v>
      </c>
      <c r="R30" s="30">
        <f t="shared" si="4"/>
        <v>496930</v>
      </c>
      <c r="S30" s="30">
        <f t="shared" si="4"/>
        <v>472499</v>
      </c>
      <c r="T30" s="30">
        <f t="shared" si="4"/>
        <v>515605</v>
      </c>
      <c r="U30" s="30">
        <f t="shared" si="4"/>
        <v>490055</v>
      </c>
      <c r="V30" s="30">
        <f t="shared" si="4"/>
        <v>489260</v>
      </c>
      <c r="W30" s="30">
        <f t="shared" si="4"/>
        <v>450142</v>
      </c>
      <c r="X30" s="30">
        <f t="shared" si="4"/>
        <v>501660</v>
      </c>
      <c r="Y30" s="30">
        <f t="shared" si="4"/>
        <v>489561</v>
      </c>
      <c r="Z30" s="30">
        <f>SUM(Z142)</f>
        <v>501568</v>
      </c>
      <c r="AA30" s="30">
        <f>SUM(AA142)</f>
        <v>493912.93999999994</v>
      </c>
      <c r="AB30" s="30">
        <f>SUM(AB142)</f>
        <v>513971</v>
      </c>
      <c r="AC30" s="30">
        <f>SUM(AC142)</f>
        <v>510146</v>
      </c>
      <c r="AD30" s="30">
        <f>SUM(AD142)</f>
        <v>517671</v>
      </c>
      <c r="AE30" s="16">
        <f>SUM(AD30-AB30)</f>
        <v>3700</v>
      </c>
      <c r="AF30" s="33">
        <f>SUM(AE30/AB30)</f>
        <v>0.007198849740549564</v>
      </c>
    </row>
    <row r="31" spans="1:32" ht="12" customHeight="1">
      <c r="A31" s="27">
        <v>120</v>
      </c>
      <c r="B31" s="28" t="s">
        <v>49</v>
      </c>
      <c r="C31" s="30">
        <f>SUM(C162)</f>
        <v>247417</v>
      </c>
      <c r="D31" s="30">
        <f>SUM(D162)</f>
        <v>249960</v>
      </c>
      <c r="E31" s="30">
        <f aca="true" t="shared" si="5" ref="E31:X31">SUM(E162)</f>
        <v>254490</v>
      </c>
      <c r="F31" s="30">
        <f t="shared" si="5"/>
        <v>263325</v>
      </c>
      <c r="G31" s="30">
        <f t="shared" si="5"/>
        <v>272105</v>
      </c>
      <c r="H31" s="30">
        <f t="shared" si="5"/>
        <v>274817</v>
      </c>
      <c r="I31" s="30">
        <f t="shared" si="5"/>
        <v>268103</v>
      </c>
      <c r="J31" s="30">
        <f t="shared" si="5"/>
        <v>266328</v>
      </c>
      <c r="K31" s="30">
        <f t="shared" si="5"/>
        <v>259478</v>
      </c>
      <c r="L31" s="30">
        <f t="shared" si="5"/>
        <v>277621</v>
      </c>
      <c r="M31" s="30">
        <f t="shared" si="5"/>
        <v>275284</v>
      </c>
      <c r="N31" s="30">
        <f t="shared" si="5"/>
        <v>292817</v>
      </c>
      <c r="O31" s="30">
        <f t="shared" si="5"/>
        <v>297519</v>
      </c>
      <c r="P31" s="30">
        <f t="shared" si="5"/>
        <v>325365</v>
      </c>
      <c r="Q31" s="30">
        <f t="shared" si="5"/>
        <v>315725</v>
      </c>
      <c r="R31" s="30">
        <f t="shared" si="5"/>
        <v>337428</v>
      </c>
      <c r="S31" s="30">
        <f t="shared" si="5"/>
        <v>334193</v>
      </c>
      <c r="T31" s="30">
        <f t="shared" si="5"/>
        <v>348742.97152</v>
      </c>
      <c r="U31" s="30">
        <f t="shared" si="5"/>
        <v>331102</v>
      </c>
      <c r="V31" s="30">
        <f t="shared" si="5"/>
        <v>357074</v>
      </c>
      <c r="W31" s="30">
        <f t="shared" si="5"/>
        <v>335163</v>
      </c>
      <c r="X31" s="30">
        <f t="shared" si="5"/>
        <v>360116</v>
      </c>
      <c r="Y31" s="30">
        <f aca="true" t="shared" si="6" ref="Y31:AD31">SUM(Y162)</f>
        <v>345905</v>
      </c>
      <c r="Z31" s="30">
        <f t="shared" si="6"/>
        <v>351015</v>
      </c>
      <c r="AA31" s="30">
        <f t="shared" si="6"/>
        <v>349758.77999999997</v>
      </c>
      <c r="AB31" s="30">
        <f t="shared" si="6"/>
        <v>360648</v>
      </c>
      <c r="AC31" s="30">
        <f t="shared" si="6"/>
        <v>356890</v>
      </c>
      <c r="AD31" s="30">
        <f t="shared" si="6"/>
        <v>357810</v>
      </c>
      <c r="AE31" s="16">
        <f aca="true" t="shared" si="7" ref="AE31:AE67">SUM(AD31-AB31)</f>
        <v>-2838</v>
      </c>
      <c r="AF31" s="33">
        <f aca="true" t="shared" si="8" ref="AF31:AF67">SUM(AE31/AB31)</f>
        <v>-0.00786916882944034</v>
      </c>
    </row>
    <row r="32" spans="1:32" ht="12" customHeight="1">
      <c r="A32" s="27">
        <v>130</v>
      </c>
      <c r="B32" s="28" t="s">
        <v>50</v>
      </c>
      <c r="C32" s="30">
        <f>SUM(C168)</f>
        <v>7254</v>
      </c>
      <c r="D32" s="30">
        <f>SUM(D168)</f>
        <v>10500</v>
      </c>
      <c r="E32" s="30">
        <f aca="true" t="shared" si="9" ref="E32:X32">SUM(E168)</f>
        <v>11434</v>
      </c>
      <c r="F32" s="30">
        <f t="shared" si="9"/>
        <v>8500</v>
      </c>
      <c r="G32" s="30">
        <f t="shared" si="9"/>
        <v>4778</v>
      </c>
      <c r="H32" s="30">
        <f t="shared" si="9"/>
        <v>8500</v>
      </c>
      <c r="I32" s="30">
        <f t="shared" si="9"/>
        <v>6418</v>
      </c>
      <c r="J32" s="30">
        <f t="shared" si="9"/>
        <v>4100</v>
      </c>
      <c r="K32" s="30">
        <f t="shared" si="9"/>
        <v>2513</v>
      </c>
      <c r="L32" s="30">
        <f t="shared" si="9"/>
        <v>4100</v>
      </c>
      <c r="M32" s="30">
        <f t="shared" si="9"/>
        <v>957</v>
      </c>
      <c r="N32" s="30">
        <f t="shared" si="9"/>
        <v>4100</v>
      </c>
      <c r="O32" s="30">
        <f t="shared" si="9"/>
        <v>2105</v>
      </c>
      <c r="P32" s="30">
        <f t="shared" si="9"/>
        <v>4100</v>
      </c>
      <c r="Q32" s="30">
        <f t="shared" si="9"/>
        <v>3950</v>
      </c>
      <c r="R32" s="30">
        <f t="shared" si="9"/>
        <v>4100</v>
      </c>
      <c r="S32" s="30">
        <f t="shared" si="9"/>
        <v>629</v>
      </c>
      <c r="T32" s="30">
        <f t="shared" si="9"/>
        <v>4100</v>
      </c>
      <c r="U32" s="30">
        <f t="shared" si="9"/>
        <v>1230</v>
      </c>
      <c r="V32" s="30">
        <f t="shared" si="9"/>
        <v>2500</v>
      </c>
      <c r="W32" s="30">
        <f t="shared" si="9"/>
        <v>160</v>
      </c>
      <c r="X32" s="30">
        <f t="shared" si="9"/>
        <v>500</v>
      </c>
      <c r="Y32" s="30">
        <f aca="true" t="shared" si="10" ref="Y32:AD32">SUM(Y168)</f>
        <v>2918</v>
      </c>
      <c r="Z32" s="30">
        <f t="shared" si="10"/>
        <v>500</v>
      </c>
      <c r="AA32" s="30">
        <f t="shared" si="10"/>
        <v>40</v>
      </c>
      <c r="AB32" s="30">
        <f t="shared" si="10"/>
        <v>500</v>
      </c>
      <c r="AC32" s="30">
        <f t="shared" si="10"/>
        <v>500</v>
      </c>
      <c r="AD32" s="30">
        <f t="shared" si="10"/>
        <v>500</v>
      </c>
      <c r="AE32" s="16">
        <f t="shared" si="7"/>
        <v>0</v>
      </c>
      <c r="AF32" s="33">
        <f t="shared" si="8"/>
        <v>0</v>
      </c>
    </row>
    <row r="33" spans="1:32" ht="12" customHeight="1">
      <c r="A33" s="27">
        <v>135</v>
      </c>
      <c r="B33" s="28" t="s">
        <v>51</v>
      </c>
      <c r="C33" s="30">
        <f>SUM(C173)</f>
        <v>61081</v>
      </c>
      <c r="D33" s="30">
        <f>SUM(D173)</f>
        <v>68000</v>
      </c>
      <c r="E33" s="30">
        <f aca="true" t="shared" si="11" ref="E33:X33">SUM(E173)</f>
        <v>65870</v>
      </c>
      <c r="F33" s="30">
        <f t="shared" si="11"/>
        <v>68000</v>
      </c>
      <c r="G33" s="30">
        <f t="shared" si="11"/>
        <v>47413</v>
      </c>
      <c r="H33" s="30">
        <f t="shared" si="11"/>
        <v>63000</v>
      </c>
      <c r="I33" s="30">
        <f t="shared" si="11"/>
        <v>60115</v>
      </c>
      <c r="J33" s="30">
        <f t="shared" si="11"/>
        <v>58000</v>
      </c>
      <c r="K33" s="30">
        <f t="shared" si="11"/>
        <v>61499</v>
      </c>
      <c r="L33" s="30">
        <f t="shared" si="11"/>
        <v>58000</v>
      </c>
      <c r="M33" s="30">
        <f t="shared" si="11"/>
        <v>60810</v>
      </c>
      <c r="N33" s="30">
        <f t="shared" si="11"/>
        <v>63500</v>
      </c>
      <c r="O33" s="30">
        <f t="shared" si="11"/>
        <v>63210</v>
      </c>
      <c r="P33" s="30">
        <f t="shared" si="11"/>
        <v>63500</v>
      </c>
      <c r="Q33" s="30">
        <f t="shared" si="11"/>
        <v>71869</v>
      </c>
      <c r="R33" s="30">
        <f t="shared" si="11"/>
        <v>65000</v>
      </c>
      <c r="S33" s="30">
        <f t="shared" si="11"/>
        <v>55060</v>
      </c>
      <c r="T33" s="30">
        <f t="shared" si="11"/>
        <v>66000</v>
      </c>
      <c r="U33" s="30">
        <f t="shared" si="11"/>
        <v>43000</v>
      </c>
      <c r="V33" s="30">
        <f t="shared" si="11"/>
        <v>58000</v>
      </c>
      <c r="W33" s="30">
        <f t="shared" si="11"/>
        <v>50967</v>
      </c>
      <c r="X33" s="30">
        <f t="shared" si="11"/>
        <v>53000</v>
      </c>
      <c r="Y33" s="30">
        <f aca="true" t="shared" si="12" ref="Y33:AD33">SUM(Y173)</f>
        <v>73513</v>
      </c>
      <c r="Z33" s="30">
        <f t="shared" si="12"/>
        <v>54400</v>
      </c>
      <c r="AA33" s="30">
        <f t="shared" si="12"/>
        <v>53174.65</v>
      </c>
      <c r="AB33" s="30">
        <f t="shared" si="12"/>
        <v>55000</v>
      </c>
      <c r="AC33" s="30">
        <f t="shared" si="12"/>
        <v>85000</v>
      </c>
      <c r="AD33" s="30">
        <f t="shared" si="12"/>
        <v>57000</v>
      </c>
      <c r="AE33" s="16">
        <f t="shared" si="7"/>
        <v>2000</v>
      </c>
      <c r="AF33" s="33">
        <f t="shared" si="8"/>
        <v>0.03636363636363636</v>
      </c>
    </row>
    <row r="34" spans="1:32" ht="12" customHeight="1">
      <c r="A34" s="27">
        <v>140</v>
      </c>
      <c r="B34" s="28" t="s">
        <v>52</v>
      </c>
      <c r="C34" s="30">
        <f>SUM(C185)</f>
        <v>8613</v>
      </c>
      <c r="D34" s="30">
        <f>SUM(D185)</f>
        <v>9565</v>
      </c>
      <c r="E34" s="30">
        <f aca="true" t="shared" si="13" ref="E34:X34">SUM(E185)</f>
        <v>6366</v>
      </c>
      <c r="F34" s="30">
        <f t="shared" si="13"/>
        <v>9931</v>
      </c>
      <c r="G34" s="30">
        <f t="shared" si="13"/>
        <v>6556</v>
      </c>
      <c r="H34" s="30">
        <f t="shared" si="13"/>
        <v>6945</v>
      </c>
      <c r="I34" s="30">
        <f t="shared" si="13"/>
        <v>6914</v>
      </c>
      <c r="J34" s="30">
        <f t="shared" si="13"/>
        <v>10002</v>
      </c>
      <c r="K34" s="30">
        <f t="shared" si="13"/>
        <v>9999</v>
      </c>
      <c r="L34" s="30">
        <f t="shared" si="13"/>
        <v>8972</v>
      </c>
      <c r="M34" s="30">
        <f t="shared" si="13"/>
        <v>8240.33</v>
      </c>
      <c r="N34" s="30">
        <f t="shared" si="13"/>
        <v>11328</v>
      </c>
      <c r="O34" s="30">
        <f t="shared" si="13"/>
        <v>8764</v>
      </c>
      <c r="P34" s="30">
        <f t="shared" si="13"/>
        <v>13032</v>
      </c>
      <c r="Q34" s="30">
        <f t="shared" si="13"/>
        <v>9331</v>
      </c>
      <c r="R34" s="30">
        <f t="shared" si="13"/>
        <v>12382</v>
      </c>
      <c r="S34" s="30">
        <f t="shared" si="13"/>
        <v>10664</v>
      </c>
      <c r="T34" s="30">
        <f t="shared" si="13"/>
        <v>17435.559999999998</v>
      </c>
      <c r="U34" s="30">
        <f t="shared" si="13"/>
        <v>27022</v>
      </c>
      <c r="V34" s="30">
        <f t="shared" si="13"/>
        <v>33002</v>
      </c>
      <c r="W34" s="30">
        <f t="shared" si="13"/>
        <v>17589</v>
      </c>
      <c r="X34" s="30">
        <f t="shared" si="13"/>
        <v>24103</v>
      </c>
      <c r="Y34" s="30">
        <f aca="true" t="shared" si="14" ref="Y34:AD34">SUM(Y185)</f>
        <v>13616</v>
      </c>
      <c r="Z34" s="30">
        <f t="shared" si="14"/>
        <v>30143</v>
      </c>
      <c r="AA34" s="30">
        <f t="shared" si="14"/>
        <v>22490</v>
      </c>
      <c r="AB34" s="30">
        <f t="shared" si="14"/>
        <v>40732</v>
      </c>
      <c r="AC34" s="30">
        <f t="shared" si="14"/>
        <v>32500</v>
      </c>
      <c r="AD34" s="30">
        <f t="shared" si="14"/>
        <v>29300</v>
      </c>
      <c r="AE34" s="16">
        <f t="shared" si="7"/>
        <v>-11432</v>
      </c>
      <c r="AF34" s="33">
        <f t="shared" si="8"/>
        <v>-0.2806638515172346</v>
      </c>
    </row>
    <row r="35" spans="1:32" ht="12" customHeight="1">
      <c r="A35" s="27">
        <v>150</v>
      </c>
      <c r="B35" s="28" t="s">
        <v>53</v>
      </c>
      <c r="C35" s="30">
        <f>SUM(C199)</f>
        <v>16390</v>
      </c>
      <c r="D35" s="30">
        <f>SUM(D199)</f>
        <v>19635</v>
      </c>
      <c r="E35" s="30">
        <f aca="true" t="shared" si="15" ref="E35:X35">SUM(E199)</f>
        <v>14485</v>
      </c>
      <c r="F35" s="30">
        <f t="shared" si="15"/>
        <v>17833</v>
      </c>
      <c r="G35" s="30">
        <f t="shared" si="15"/>
        <v>12732</v>
      </c>
      <c r="H35" s="30">
        <f t="shared" si="15"/>
        <v>17833</v>
      </c>
      <c r="I35" s="30">
        <f t="shared" si="15"/>
        <v>14350</v>
      </c>
      <c r="J35" s="30">
        <f t="shared" si="15"/>
        <v>15833</v>
      </c>
      <c r="K35" s="30">
        <f t="shared" si="15"/>
        <v>8460</v>
      </c>
      <c r="L35" s="30">
        <f t="shared" si="15"/>
        <v>15833</v>
      </c>
      <c r="M35" s="30">
        <f t="shared" si="15"/>
        <v>10386</v>
      </c>
      <c r="N35" s="30">
        <f t="shared" si="15"/>
        <v>18255</v>
      </c>
      <c r="O35" s="30">
        <f t="shared" si="15"/>
        <v>8946</v>
      </c>
      <c r="P35" s="30">
        <f t="shared" si="15"/>
        <v>18255</v>
      </c>
      <c r="Q35" s="30">
        <f t="shared" si="15"/>
        <v>10726</v>
      </c>
      <c r="R35" s="30">
        <f t="shared" si="15"/>
        <v>19055</v>
      </c>
      <c r="S35" s="30">
        <f t="shared" si="15"/>
        <v>14443</v>
      </c>
      <c r="T35" s="30">
        <f t="shared" si="15"/>
        <v>20055</v>
      </c>
      <c r="U35" s="30">
        <f t="shared" si="15"/>
        <v>15734</v>
      </c>
      <c r="V35" s="30">
        <f t="shared" si="15"/>
        <v>10603</v>
      </c>
      <c r="W35" s="30">
        <f t="shared" si="15"/>
        <v>10048</v>
      </c>
      <c r="X35" s="30">
        <f t="shared" si="15"/>
        <v>13530</v>
      </c>
      <c r="Y35" s="30">
        <f aca="true" t="shared" si="16" ref="Y35:AD35">SUM(Y199)</f>
        <v>4682</v>
      </c>
      <c r="Z35" s="30">
        <f t="shared" si="16"/>
        <v>13780</v>
      </c>
      <c r="AA35" s="30">
        <f t="shared" si="16"/>
        <v>8809</v>
      </c>
      <c r="AB35" s="30">
        <f t="shared" si="16"/>
        <v>13565</v>
      </c>
      <c r="AC35" s="30">
        <f t="shared" si="16"/>
        <v>13565</v>
      </c>
      <c r="AD35" s="30">
        <f t="shared" si="16"/>
        <v>13565</v>
      </c>
      <c r="AE35" s="16">
        <f t="shared" si="7"/>
        <v>0</v>
      </c>
      <c r="AF35" s="33">
        <f t="shared" si="8"/>
        <v>0</v>
      </c>
    </row>
    <row r="36" spans="1:32" ht="12" customHeight="1">
      <c r="A36" s="27">
        <v>530</v>
      </c>
      <c r="B36" s="28" t="s">
        <v>54</v>
      </c>
      <c r="C36" s="30">
        <f>SUM(C477)</f>
        <v>26480</v>
      </c>
      <c r="D36" s="30">
        <f>SUM(D477)</f>
        <v>30773</v>
      </c>
      <c r="E36" s="30">
        <f aca="true" t="shared" si="17" ref="E36:X36">SUM(E477)</f>
        <v>28721</v>
      </c>
      <c r="F36" s="30">
        <f t="shared" si="17"/>
        <v>32812</v>
      </c>
      <c r="G36" s="30">
        <f t="shared" si="17"/>
        <v>28984</v>
      </c>
      <c r="H36" s="30">
        <f t="shared" si="17"/>
        <v>32951</v>
      </c>
      <c r="I36" s="30">
        <f t="shared" si="17"/>
        <v>28726</v>
      </c>
      <c r="J36" s="30">
        <f t="shared" si="17"/>
        <v>33693</v>
      </c>
      <c r="K36" s="30">
        <f t="shared" si="17"/>
        <v>33094</v>
      </c>
      <c r="L36" s="30">
        <f t="shared" si="17"/>
        <v>33799</v>
      </c>
      <c r="M36" s="30">
        <f t="shared" si="17"/>
        <v>36608</v>
      </c>
      <c r="N36" s="30">
        <f t="shared" si="17"/>
        <v>35022</v>
      </c>
      <c r="O36" s="30">
        <f t="shared" si="17"/>
        <v>34481</v>
      </c>
      <c r="P36" s="30">
        <f t="shared" si="17"/>
        <v>40600</v>
      </c>
      <c r="Q36" s="30">
        <f t="shared" si="17"/>
        <v>25848</v>
      </c>
      <c r="R36" s="30">
        <f t="shared" si="17"/>
        <v>42850</v>
      </c>
      <c r="S36" s="30">
        <f t="shared" si="17"/>
        <v>29804</v>
      </c>
      <c r="T36" s="30">
        <f t="shared" si="17"/>
        <v>41240</v>
      </c>
      <c r="U36" s="30">
        <f t="shared" si="17"/>
        <v>33200</v>
      </c>
      <c r="V36" s="30">
        <f t="shared" si="17"/>
        <v>39715</v>
      </c>
      <c r="W36" s="30">
        <f t="shared" si="17"/>
        <v>29707</v>
      </c>
      <c r="X36" s="30">
        <f t="shared" si="17"/>
        <v>39580</v>
      </c>
      <c r="Y36" s="30">
        <f aca="true" t="shared" si="18" ref="Y36:AD36">SUM(Y477)</f>
        <v>30838</v>
      </c>
      <c r="Z36" s="30">
        <f t="shared" si="18"/>
        <v>44449</v>
      </c>
      <c r="AA36" s="30">
        <f t="shared" si="18"/>
        <v>36861</v>
      </c>
      <c r="AB36" s="30">
        <f t="shared" si="18"/>
        <v>47028</v>
      </c>
      <c r="AC36" s="30">
        <f t="shared" si="18"/>
        <v>47028</v>
      </c>
      <c r="AD36" s="30">
        <f t="shared" si="18"/>
        <v>50030</v>
      </c>
      <c r="AE36" s="16">
        <f t="shared" si="7"/>
        <v>3002</v>
      </c>
      <c r="AF36" s="33">
        <f t="shared" si="8"/>
        <v>0.06383431147401548</v>
      </c>
    </row>
    <row r="37" spans="1:32" ht="12" customHeight="1">
      <c r="A37" s="34"/>
      <c r="B37" s="28" t="s">
        <v>55</v>
      </c>
      <c r="C37" s="30">
        <f>SUM(C30:C36)</f>
        <v>706608</v>
      </c>
      <c r="D37" s="30">
        <f>SUM(D30:D36)</f>
        <v>776516</v>
      </c>
      <c r="E37" s="30">
        <f aca="true" t="shared" si="19" ref="E37:Z37">SUM(E30:E36)</f>
        <v>764596</v>
      </c>
      <c r="F37" s="30">
        <f t="shared" si="19"/>
        <v>815706</v>
      </c>
      <c r="G37" s="30">
        <f t="shared" si="19"/>
        <v>777310</v>
      </c>
      <c r="H37" s="30">
        <f t="shared" si="19"/>
        <v>824563</v>
      </c>
      <c r="I37" s="30">
        <f t="shared" si="19"/>
        <v>819262</v>
      </c>
      <c r="J37" s="30">
        <f t="shared" si="19"/>
        <v>804456</v>
      </c>
      <c r="K37" s="30">
        <f t="shared" si="19"/>
        <v>787652</v>
      </c>
      <c r="L37" s="30">
        <f t="shared" si="19"/>
        <v>854697</v>
      </c>
      <c r="M37" s="30">
        <f t="shared" si="19"/>
        <v>835045.33</v>
      </c>
      <c r="N37" s="30">
        <f t="shared" si="19"/>
        <v>899916</v>
      </c>
      <c r="O37" s="30">
        <f t="shared" si="19"/>
        <v>872482</v>
      </c>
      <c r="P37" s="30">
        <f t="shared" si="19"/>
        <v>959166</v>
      </c>
      <c r="Q37" s="30">
        <f t="shared" si="19"/>
        <v>896703</v>
      </c>
      <c r="R37" s="30">
        <f t="shared" si="19"/>
        <v>977745</v>
      </c>
      <c r="S37" s="30">
        <f t="shared" si="19"/>
        <v>917292</v>
      </c>
      <c r="T37" s="30">
        <f t="shared" si="19"/>
        <v>1013178.53152</v>
      </c>
      <c r="U37" s="30">
        <f t="shared" si="19"/>
        <v>941343</v>
      </c>
      <c r="V37" s="30">
        <f t="shared" si="19"/>
        <v>990154</v>
      </c>
      <c r="W37" s="30">
        <f t="shared" si="19"/>
        <v>893776</v>
      </c>
      <c r="X37" s="30">
        <f t="shared" si="19"/>
        <v>992489</v>
      </c>
      <c r="Y37" s="30">
        <f t="shared" si="19"/>
        <v>961033</v>
      </c>
      <c r="Z37" s="30">
        <f t="shared" si="19"/>
        <v>995855</v>
      </c>
      <c r="AA37" s="30">
        <f>SUM(AA30:AA36)</f>
        <v>965046.37</v>
      </c>
      <c r="AB37" s="30">
        <f>SUM(AB30:AB36)</f>
        <v>1031444</v>
      </c>
      <c r="AC37" s="30">
        <f>SUM(AC30:AC36)</f>
        <v>1045629</v>
      </c>
      <c r="AD37" s="30">
        <f>SUM(AD30:AD36)</f>
        <v>1025876</v>
      </c>
      <c r="AE37" s="16">
        <f t="shared" si="7"/>
        <v>-5568</v>
      </c>
      <c r="AF37" s="33">
        <f t="shared" si="8"/>
        <v>-0.005398257200584811</v>
      </c>
    </row>
    <row r="38" spans="1:32" ht="12" customHeight="1">
      <c r="A38" s="27">
        <v>160</v>
      </c>
      <c r="B38" s="28" t="s">
        <v>56</v>
      </c>
      <c r="C38" s="30">
        <f>SUM(C204)</f>
        <v>21763</v>
      </c>
      <c r="D38" s="30">
        <f>SUM(D204)</f>
        <v>34900</v>
      </c>
      <c r="E38" s="30">
        <f aca="true" t="shared" si="20" ref="E38:X38">SUM(E204)</f>
        <v>41240</v>
      </c>
      <c r="F38" s="30">
        <f t="shared" si="20"/>
        <v>44000</v>
      </c>
      <c r="G38" s="30">
        <f t="shared" si="20"/>
        <v>41694</v>
      </c>
      <c r="H38" s="30">
        <f t="shared" si="20"/>
        <v>54000</v>
      </c>
      <c r="I38" s="30">
        <f t="shared" si="20"/>
        <v>57781</v>
      </c>
      <c r="J38" s="30">
        <f t="shared" si="20"/>
        <v>52500</v>
      </c>
      <c r="K38" s="30">
        <f t="shared" si="20"/>
        <v>63719</v>
      </c>
      <c r="L38" s="30">
        <f t="shared" si="20"/>
        <v>69500</v>
      </c>
      <c r="M38" s="30">
        <f t="shared" si="20"/>
        <v>75135</v>
      </c>
      <c r="N38" s="30">
        <f t="shared" si="20"/>
        <v>71500</v>
      </c>
      <c r="O38" s="30">
        <f t="shared" si="20"/>
        <v>72466</v>
      </c>
      <c r="P38" s="30">
        <f t="shared" si="20"/>
        <v>74284</v>
      </c>
      <c r="Q38" s="30">
        <f t="shared" si="20"/>
        <v>78507</v>
      </c>
      <c r="R38" s="30">
        <f t="shared" si="20"/>
        <v>84500</v>
      </c>
      <c r="S38" s="30">
        <f t="shared" si="20"/>
        <v>78564</v>
      </c>
      <c r="T38" s="30">
        <f t="shared" si="20"/>
        <v>87000</v>
      </c>
      <c r="U38" s="30">
        <f t="shared" si="20"/>
        <v>80710</v>
      </c>
      <c r="V38" s="30">
        <f t="shared" si="20"/>
        <v>92500</v>
      </c>
      <c r="W38" s="30">
        <f t="shared" si="20"/>
        <v>91090</v>
      </c>
      <c r="X38" s="30">
        <f t="shared" si="20"/>
        <v>91000</v>
      </c>
      <c r="Y38" s="30">
        <f aca="true" t="shared" si="21" ref="Y38:AD38">SUM(Y204)</f>
        <v>89601</v>
      </c>
      <c r="Z38" s="30">
        <f t="shared" si="21"/>
        <v>98500</v>
      </c>
      <c r="AA38" s="30">
        <f t="shared" si="21"/>
        <v>94801</v>
      </c>
      <c r="AB38" s="30">
        <f t="shared" si="21"/>
        <v>97900</v>
      </c>
      <c r="AC38" s="30">
        <f t="shared" si="21"/>
        <v>94804</v>
      </c>
      <c r="AD38" s="30">
        <f t="shared" si="21"/>
        <v>97500</v>
      </c>
      <c r="AE38" s="16">
        <f t="shared" si="7"/>
        <v>-400</v>
      </c>
      <c r="AF38" s="33">
        <f t="shared" si="8"/>
        <v>-0.0040858018386108275</v>
      </c>
    </row>
    <row r="39" spans="1:32" ht="12" customHeight="1">
      <c r="A39" s="27">
        <v>170</v>
      </c>
      <c r="B39" s="28" t="s">
        <v>57</v>
      </c>
      <c r="C39" s="30">
        <f>SUM(C217)</f>
        <v>381075</v>
      </c>
      <c r="D39" s="30">
        <f>SUM(D217)</f>
        <v>483051</v>
      </c>
      <c r="E39" s="30">
        <f aca="true" t="shared" si="22" ref="E39:X39">SUM(E217)</f>
        <v>492257</v>
      </c>
      <c r="F39" s="30">
        <f t="shared" si="22"/>
        <v>550446</v>
      </c>
      <c r="G39" s="30">
        <f t="shared" si="22"/>
        <v>565461</v>
      </c>
      <c r="H39" s="30">
        <f t="shared" si="22"/>
        <v>605550</v>
      </c>
      <c r="I39" s="30">
        <f t="shared" si="22"/>
        <v>622667</v>
      </c>
      <c r="J39" s="30">
        <f t="shared" si="22"/>
        <v>646090</v>
      </c>
      <c r="K39" s="30">
        <f t="shared" si="22"/>
        <v>684583</v>
      </c>
      <c r="L39" s="30">
        <f t="shared" si="22"/>
        <v>748600</v>
      </c>
      <c r="M39" s="30">
        <f t="shared" si="22"/>
        <v>724944</v>
      </c>
      <c r="N39" s="30">
        <f t="shared" si="22"/>
        <v>768100</v>
      </c>
      <c r="O39" s="30">
        <f t="shared" si="22"/>
        <v>712111</v>
      </c>
      <c r="P39" s="30">
        <f t="shared" si="22"/>
        <v>780135</v>
      </c>
      <c r="Q39" s="30">
        <f t="shared" si="22"/>
        <v>781288</v>
      </c>
      <c r="R39" s="30">
        <f t="shared" si="22"/>
        <v>829200</v>
      </c>
      <c r="S39" s="30">
        <f t="shared" si="22"/>
        <v>862149</v>
      </c>
      <c r="T39" s="30">
        <f t="shared" si="22"/>
        <v>854200</v>
      </c>
      <c r="U39" s="30">
        <f t="shared" si="22"/>
        <v>883080</v>
      </c>
      <c r="V39" s="30">
        <f t="shared" si="22"/>
        <v>862111</v>
      </c>
      <c r="W39" s="30">
        <f t="shared" si="22"/>
        <v>840205</v>
      </c>
      <c r="X39" s="30">
        <f t="shared" si="22"/>
        <v>944361</v>
      </c>
      <c r="Y39" s="30">
        <f aca="true" t="shared" si="23" ref="Y39:AD39">SUM(Y217)</f>
        <v>902887</v>
      </c>
      <c r="Z39" s="30">
        <f t="shared" si="23"/>
        <v>990300</v>
      </c>
      <c r="AA39" s="30">
        <f t="shared" si="23"/>
        <v>953965</v>
      </c>
      <c r="AB39" s="30">
        <f t="shared" si="23"/>
        <v>1004167</v>
      </c>
      <c r="AC39" s="30">
        <f t="shared" si="23"/>
        <v>962791</v>
      </c>
      <c r="AD39" s="30">
        <f t="shared" si="23"/>
        <v>1035505</v>
      </c>
      <c r="AE39" s="16">
        <f t="shared" si="7"/>
        <v>31338</v>
      </c>
      <c r="AF39" s="33">
        <f t="shared" si="8"/>
        <v>0.031207956445491635</v>
      </c>
    </row>
    <row r="40" spans="1:32" ht="12" customHeight="1">
      <c r="A40" s="27">
        <v>180</v>
      </c>
      <c r="B40" s="28" t="s">
        <v>58</v>
      </c>
      <c r="C40" s="30">
        <f>SUM(C245)</f>
        <v>490266</v>
      </c>
      <c r="D40" s="30">
        <f>SUM(D245)</f>
        <v>877689</v>
      </c>
      <c r="E40" s="30">
        <f aca="true" t="shared" si="24" ref="E40:X40">SUM(E245)</f>
        <v>1039059</v>
      </c>
      <c r="F40" s="30">
        <f t="shared" si="24"/>
        <v>963807</v>
      </c>
      <c r="G40" s="30">
        <f t="shared" si="24"/>
        <v>963807</v>
      </c>
      <c r="H40" s="30">
        <f t="shared" si="24"/>
        <v>983650</v>
      </c>
      <c r="I40" s="30">
        <f t="shared" si="24"/>
        <v>1135213</v>
      </c>
      <c r="J40" s="30">
        <f t="shared" si="24"/>
        <v>1040308</v>
      </c>
      <c r="K40" s="30">
        <f t="shared" si="24"/>
        <v>1012908</v>
      </c>
      <c r="L40" s="30">
        <f t="shared" si="24"/>
        <v>1050483</v>
      </c>
      <c r="M40" s="30">
        <f t="shared" si="24"/>
        <v>1050483</v>
      </c>
      <c r="N40" s="30">
        <f t="shared" si="24"/>
        <v>1016137</v>
      </c>
      <c r="O40" s="30">
        <f t="shared" si="24"/>
        <v>1016137</v>
      </c>
      <c r="P40" s="30">
        <f t="shared" si="24"/>
        <v>1069510</v>
      </c>
      <c r="Q40" s="30">
        <f t="shared" si="24"/>
        <v>1069754</v>
      </c>
      <c r="R40" s="30">
        <f t="shared" si="24"/>
        <v>1069510</v>
      </c>
      <c r="S40" s="30">
        <f t="shared" si="24"/>
        <v>1069510</v>
      </c>
      <c r="T40" s="30">
        <f t="shared" si="24"/>
        <v>1198897</v>
      </c>
      <c r="U40" s="30">
        <f t="shared" si="24"/>
        <v>1234893</v>
      </c>
      <c r="V40" s="30">
        <f t="shared" si="24"/>
        <v>1164116</v>
      </c>
      <c r="W40" s="30">
        <f t="shared" si="24"/>
        <v>1076951</v>
      </c>
      <c r="X40" s="30">
        <f t="shared" si="24"/>
        <v>1012784</v>
      </c>
      <c r="Y40" s="30">
        <f aca="true" t="shared" si="25" ref="Y40:AD40">SUM(Y245)</f>
        <v>1012784</v>
      </c>
      <c r="Z40" s="30">
        <f t="shared" si="25"/>
        <v>975715</v>
      </c>
      <c r="AA40" s="30">
        <f t="shared" si="25"/>
        <v>975715</v>
      </c>
      <c r="AB40" s="30">
        <f t="shared" si="25"/>
        <v>934344</v>
      </c>
      <c r="AC40" s="30">
        <f t="shared" si="25"/>
        <v>934344</v>
      </c>
      <c r="AD40" s="30">
        <f t="shared" si="25"/>
        <v>906703</v>
      </c>
      <c r="AE40" s="16">
        <f t="shared" si="7"/>
        <v>-27641</v>
      </c>
      <c r="AF40" s="33">
        <f t="shared" si="8"/>
        <v>-0.02958332263063711</v>
      </c>
    </row>
    <row r="41" spans="1:32" ht="12" customHeight="1">
      <c r="A41" s="27">
        <v>520</v>
      </c>
      <c r="B41" s="28" t="s">
        <v>59</v>
      </c>
      <c r="C41" s="30">
        <f>SUM(C465)</f>
        <v>14640</v>
      </c>
      <c r="D41" s="30">
        <f>SUM(D465)</f>
        <v>12950</v>
      </c>
      <c r="E41" s="30">
        <f aca="true" t="shared" si="26" ref="E41:X41">SUM(E465)</f>
        <v>12950</v>
      </c>
      <c r="F41" s="30">
        <f t="shared" si="26"/>
        <v>6950</v>
      </c>
      <c r="G41" s="30">
        <f t="shared" si="26"/>
        <v>10876</v>
      </c>
      <c r="H41" s="30">
        <f t="shared" si="26"/>
        <v>6950</v>
      </c>
      <c r="I41" s="30">
        <f t="shared" si="26"/>
        <v>5928</v>
      </c>
      <c r="J41" s="30">
        <f t="shared" si="26"/>
        <v>450</v>
      </c>
      <c r="K41" s="30">
        <f t="shared" si="26"/>
        <v>1785</v>
      </c>
      <c r="L41" s="30">
        <f t="shared" si="26"/>
        <v>450</v>
      </c>
      <c r="M41" s="30">
        <f t="shared" si="26"/>
        <v>10076</v>
      </c>
      <c r="N41" s="30">
        <f t="shared" si="26"/>
        <v>10450</v>
      </c>
      <c r="O41" s="30">
        <f t="shared" si="26"/>
        <v>5393</v>
      </c>
      <c r="P41" s="30">
        <f t="shared" si="26"/>
        <v>10450</v>
      </c>
      <c r="Q41" s="30">
        <f t="shared" si="26"/>
        <v>11419</v>
      </c>
      <c r="R41" s="30">
        <f t="shared" si="26"/>
        <v>10450</v>
      </c>
      <c r="S41" s="30">
        <f t="shared" si="26"/>
        <v>15044</v>
      </c>
      <c r="T41" s="30">
        <f t="shared" si="26"/>
        <v>7950</v>
      </c>
      <c r="U41" s="30">
        <f t="shared" si="26"/>
        <v>4757</v>
      </c>
      <c r="V41" s="30">
        <f t="shared" si="26"/>
        <v>450</v>
      </c>
      <c r="W41" s="30">
        <f t="shared" si="26"/>
        <v>3478</v>
      </c>
      <c r="X41" s="30">
        <f t="shared" si="26"/>
        <v>5450</v>
      </c>
      <c r="Y41" s="30">
        <f aca="true" t="shared" si="27" ref="Y41:AD41">SUM(Y465)</f>
        <v>5922</v>
      </c>
      <c r="Z41" s="30">
        <f t="shared" si="27"/>
        <v>5450</v>
      </c>
      <c r="AA41" s="30">
        <f t="shared" si="27"/>
        <v>5940</v>
      </c>
      <c r="AB41" s="30">
        <f t="shared" si="27"/>
        <v>10500</v>
      </c>
      <c r="AC41" s="30">
        <f t="shared" si="27"/>
        <v>10500</v>
      </c>
      <c r="AD41" s="30">
        <f t="shared" si="27"/>
        <v>10500</v>
      </c>
      <c r="AE41" s="16">
        <f t="shared" si="7"/>
        <v>0</v>
      </c>
      <c r="AF41" s="33">
        <f t="shared" si="8"/>
        <v>0</v>
      </c>
    </row>
    <row r="42" spans="1:32" ht="12" customHeight="1">
      <c r="A42" s="27">
        <v>710</v>
      </c>
      <c r="B42" s="28" t="s">
        <v>60</v>
      </c>
      <c r="C42" s="30">
        <f>SUM(C638)</f>
        <v>19112</v>
      </c>
      <c r="D42" s="30">
        <f>SUM(D638)</f>
        <v>21200</v>
      </c>
      <c r="E42" s="30">
        <f aca="true" t="shared" si="28" ref="E42:X42">SUM(E638)</f>
        <v>19453</v>
      </c>
      <c r="F42" s="30">
        <f t="shared" si="28"/>
        <v>19924</v>
      </c>
      <c r="G42" s="30">
        <f t="shared" si="28"/>
        <v>19636</v>
      </c>
      <c r="H42" s="30">
        <f t="shared" si="28"/>
        <v>19905</v>
      </c>
      <c r="I42" s="30">
        <f t="shared" si="28"/>
        <v>19412</v>
      </c>
      <c r="J42" s="30">
        <f t="shared" si="28"/>
        <v>19318</v>
      </c>
      <c r="K42" s="30">
        <f t="shared" si="28"/>
        <v>19318</v>
      </c>
      <c r="L42" s="30">
        <f t="shared" si="28"/>
        <v>19768</v>
      </c>
      <c r="M42" s="30">
        <f t="shared" si="28"/>
        <v>19226</v>
      </c>
      <c r="N42" s="30">
        <f t="shared" si="28"/>
        <v>20000</v>
      </c>
      <c r="O42" s="30">
        <f t="shared" si="28"/>
        <v>19679</v>
      </c>
      <c r="P42" s="30">
        <f t="shared" si="28"/>
        <v>20440</v>
      </c>
      <c r="Q42" s="30">
        <f t="shared" si="28"/>
        <v>19679</v>
      </c>
      <c r="R42" s="30">
        <f t="shared" si="28"/>
        <v>20340</v>
      </c>
      <c r="S42" s="30">
        <f t="shared" si="28"/>
        <v>20210</v>
      </c>
      <c r="T42" s="30">
        <f t="shared" si="28"/>
        <v>20658</v>
      </c>
      <c r="U42" s="30">
        <f t="shared" si="28"/>
        <v>20489</v>
      </c>
      <c r="V42" s="30">
        <f t="shared" si="28"/>
        <v>20658</v>
      </c>
      <c r="W42" s="30">
        <f t="shared" si="28"/>
        <v>19696</v>
      </c>
      <c r="X42" s="30">
        <f t="shared" si="28"/>
        <v>19751</v>
      </c>
      <c r="Y42" s="30">
        <f aca="true" t="shared" si="29" ref="Y42:AD42">SUM(Y638)</f>
        <v>20816</v>
      </c>
      <c r="Z42" s="30">
        <f t="shared" si="29"/>
        <v>21118</v>
      </c>
      <c r="AA42" s="30">
        <f t="shared" si="29"/>
        <v>20992</v>
      </c>
      <c r="AB42" s="30">
        <f t="shared" si="29"/>
        <v>21348</v>
      </c>
      <c r="AC42" s="30">
        <f t="shared" si="29"/>
        <v>21348</v>
      </c>
      <c r="AD42" s="30">
        <f t="shared" si="29"/>
        <v>101598</v>
      </c>
      <c r="AE42" s="16">
        <f t="shared" si="7"/>
        <v>80250</v>
      </c>
      <c r="AF42" s="33">
        <f t="shared" si="8"/>
        <v>3.759134345137718</v>
      </c>
    </row>
    <row r="43" spans="1:32" ht="12" customHeight="1">
      <c r="A43" s="34"/>
      <c r="B43" s="28" t="s">
        <v>61</v>
      </c>
      <c r="C43" s="30">
        <f>SUM(C38:C42)</f>
        <v>926856</v>
      </c>
      <c r="D43" s="30">
        <f>SUM(D38:D42)</f>
        <v>1429790</v>
      </c>
      <c r="E43" s="30">
        <f aca="true" t="shared" si="30" ref="E43:Z43">SUM(E38:E42)</f>
        <v>1604959</v>
      </c>
      <c r="F43" s="30">
        <f t="shared" si="30"/>
        <v>1585127</v>
      </c>
      <c r="G43" s="30">
        <f t="shared" si="30"/>
        <v>1601474</v>
      </c>
      <c r="H43" s="30">
        <f t="shared" si="30"/>
        <v>1670055</v>
      </c>
      <c r="I43" s="30">
        <f t="shared" si="30"/>
        <v>1841001</v>
      </c>
      <c r="J43" s="30">
        <f t="shared" si="30"/>
        <v>1758666</v>
      </c>
      <c r="K43" s="30">
        <f t="shared" si="30"/>
        <v>1782313</v>
      </c>
      <c r="L43" s="30">
        <f t="shared" si="30"/>
        <v>1888801</v>
      </c>
      <c r="M43" s="30">
        <f t="shared" si="30"/>
        <v>1879864</v>
      </c>
      <c r="N43" s="30">
        <f t="shared" si="30"/>
        <v>1886187</v>
      </c>
      <c r="O43" s="30">
        <f t="shared" si="30"/>
        <v>1825786</v>
      </c>
      <c r="P43" s="30">
        <f t="shared" si="30"/>
        <v>1954819</v>
      </c>
      <c r="Q43" s="30">
        <f t="shared" si="30"/>
        <v>1960647</v>
      </c>
      <c r="R43" s="30">
        <f t="shared" si="30"/>
        <v>2014000</v>
      </c>
      <c r="S43" s="30">
        <f t="shared" si="30"/>
        <v>2045477</v>
      </c>
      <c r="T43" s="30">
        <f t="shared" si="30"/>
        <v>2168705</v>
      </c>
      <c r="U43" s="30">
        <f t="shared" si="30"/>
        <v>2223929</v>
      </c>
      <c r="V43" s="30">
        <f t="shared" si="30"/>
        <v>2139835</v>
      </c>
      <c r="W43" s="30">
        <f t="shared" si="30"/>
        <v>2031420</v>
      </c>
      <c r="X43" s="30">
        <f t="shared" si="30"/>
        <v>2073346</v>
      </c>
      <c r="Y43" s="30">
        <f t="shared" si="30"/>
        <v>2032010</v>
      </c>
      <c r="Z43" s="30">
        <f t="shared" si="30"/>
        <v>2091083</v>
      </c>
      <c r="AA43" s="30">
        <f>SUM(AA38:AA42)</f>
        <v>2051413</v>
      </c>
      <c r="AB43" s="30">
        <f>SUM(AB38:AB42)</f>
        <v>2068259</v>
      </c>
      <c r="AC43" s="30">
        <f>SUM(AC38:AC42)</f>
        <v>2023787</v>
      </c>
      <c r="AD43" s="30">
        <f>SUM(AD38:AD42)</f>
        <v>2151806</v>
      </c>
      <c r="AE43" s="16">
        <f t="shared" si="7"/>
        <v>83547</v>
      </c>
      <c r="AF43" s="33">
        <f t="shared" si="8"/>
        <v>0.040394844166035296</v>
      </c>
    </row>
    <row r="44" spans="1:32" ht="12" customHeight="1">
      <c r="A44" s="27">
        <v>210</v>
      </c>
      <c r="B44" s="28" t="s">
        <v>62</v>
      </c>
      <c r="C44" s="30">
        <f>SUM(C268)</f>
        <v>705242</v>
      </c>
      <c r="D44" s="30">
        <f>SUM(D268)</f>
        <v>726415</v>
      </c>
      <c r="E44" s="30">
        <f aca="true" t="shared" si="31" ref="E44:K44">SUM(E268)</f>
        <v>705999</v>
      </c>
      <c r="F44" s="30">
        <f t="shared" si="31"/>
        <v>765749</v>
      </c>
      <c r="G44" s="30">
        <f t="shared" si="31"/>
        <v>747716</v>
      </c>
      <c r="H44" s="30">
        <f t="shared" si="31"/>
        <v>796956</v>
      </c>
      <c r="I44" s="30">
        <f t="shared" si="31"/>
        <v>769590</v>
      </c>
      <c r="J44" s="30">
        <f t="shared" si="31"/>
        <v>830782.7705</v>
      </c>
      <c r="K44" s="30">
        <f t="shared" si="31"/>
        <v>831779</v>
      </c>
      <c r="L44" s="30">
        <f aca="true" t="shared" si="32" ref="L44:X44">SUM(L268)</f>
        <v>875371</v>
      </c>
      <c r="M44" s="30">
        <f t="shared" si="32"/>
        <v>825027</v>
      </c>
      <c r="N44" s="30">
        <f t="shared" si="32"/>
        <v>908442</v>
      </c>
      <c r="O44" s="30">
        <f t="shared" si="32"/>
        <v>887353</v>
      </c>
      <c r="P44" s="30">
        <f t="shared" si="32"/>
        <v>958834</v>
      </c>
      <c r="Q44" s="30">
        <f t="shared" si="32"/>
        <v>910793</v>
      </c>
      <c r="R44" s="30">
        <f t="shared" si="32"/>
        <v>1006820</v>
      </c>
      <c r="S44" s="30">
        <f t="shared" si="32"/>
        <v>994550</v>
      </c>
      <c r="T44" s="30">
        <f t="shared" si="32"/>
        <v>1080362.134</v>
      </c>
      <c r="U44" s="30">
        <f t="shared" si="32"/>
        <v>975522</v>
      </c>
      <c r="V44" s="30">
        <f t="shared" si="32"/>
        <v>1113298</v>
      </c>
      <c r="W44" s="30">
        <f t="shared" si="32"/>
        <v>1066763</v>
      </c>
      <c r="X44" s="30">
        <f t="shared" si="32"/>
        <v>1126249</v>
      </c>
      <c r="Y44" s="30">
        <f aca="true" t="shared" si="33" ref="Y44:AD44">SUM(Y268)</f>
        <v>1060710</v>
      </c>
      <c r="Z44" s="30">
        <f t="shared" si="33"/>
        <v>1160713</v>
      </c>
      <c r="AA44" s="30">
        <f t="shared" si="33"/>
        <v>1120658</v>
      </c>
      <c r="AB44" s="30">
        <f t="shared" si="33"/>
        <v>1197722</v>
      </c>
      <c r="AC44" s="30">
        <f t="shared" si="33"/>
        <v>1197722</v>
      </c>
      <c r="AD44" s="30">
        <f t="shared" si="33"/>
        <v>1212764</v>
      </c>
      <c r="AE44" s="16">
        <f t="shared" si="7"/>
        <v>15042</v>
      </c>
      <c r="AF44" s="33">
        <f t="shared" si="8"/>
        <v>0.01255884086624442</v>
      </c>
    </row>
    <row r="45" spans="1:32" ht="12" customHeight="1">
      <c r="A45" s="27">
        <v>215</v>
      </c>
      <c r="B45" s="28" t="s">
        <v>63</v>
      </c>
      <c r="C45" s="30">
        <f>SUM(C274)</f>
        <v>1726</v>
      </c>
      <c r="D45" s="30">
        <f>SUM(D274)</f>
        <v>2765</v>
      </c>
      <c r="E45" s="30">
        <f aca="true" t="shared" si="34" ref="E45:X45">SUM(E274)</f>
        <v>352</v>
      </c>
      <c r="F45" s="30">
        <f t="shared" si="34"/>
        <v>2765</v>
      </c>
      <c r="G45" s="30">
        <f t="shared" si="34"/>
        <v>1785</v>
      </c>
      <c r="H45" s="30">
        <f t="shared" si="34"/>
        <v>1750</v>
      </c>
      <c r="I45" s="30">
        <f t="shared" si="34"/>
        <v>2243</v>
      </c>
      <c r="J45" s="30">
        <f t="shared" si="34"/>
        <v>2250</v>
      </c>
      <c r="K45" s="30">
        <f t="shared" si="34"/>
        <v>1489</v>
      </c>
      <c r="L45" s="30">
        <f t="shared" si="34"/>
        <v>2250</v>
      </c>
      <c r="M45" s="30">
        <f t="shared" si="34"/>
        <v>5540</v>
      </c>
      <c r="N45" s="30">
        <f t="shared" si="34"/>
        <v>10900</v>
      </c>
      <c r="O45" s="30">
        <f t="shared" si="34"/>
        <v>8966</v>
      </c>
      <c r="P45" s="30">
        <f t="shared" si="34"/>
        <v>11116</v>
      </c>
      <c r="Q45" s="30">
        <f t="shared" si="34"/>
        <v>9116</v>
      </c>
      <c r="R45" s="30">
        <f t="shared" si="34"/>
        <v>11390</v>
      </c>
      <c r="S45" s="30">
        <f t="shared" si="34"/>
        <v>9690</v>
      </c>
      <c r="T45" s="30">
        <f t="shared" si="34"/>
        <v>19384.2</v>
      </c>
      <c r="U45" s="30">
        <f t="shared" si="34"/>
        <v>22031</v>
      </c>
      <c r="V45" s="30">
        <f t="shared" si="34"/>
        <v>20020</v>
      </c>
      <c r="W45" s="30">
        <f t="shared" si="34"/>
        <v>20020</v>
      </c>
      <c r="X45" s="30">
        <f t="shared" si="34"/>
        <v>20268</v>
      </c>
      <c r="Y45" s="30">
        <f aca="true" t="shared" si="35" ref="Y45:AD45">SUM(Y274)</f>
        <v>17585</v>
      </c>
      <c r="Z45" s="30">
        <f t="shared" si="35"/>
        <v>22311</v>
      </c>
      <c r="AA45" s="30">
        <f t="shared" si="35"/>
        <v>22311</v>
      </c>
      <c r="AB45" s="30">
        <f t="shared" si="35"/>
        <v>22981</v>
      </c>
      <c r="AC45" s="30">
        <f t="shared" si="35"/>
        <v>22981</v>
      </c>
      <c r="AD45" s="30">
        <f t="shared" si="35"/>
        <v>23248</v>
      </c>
      <c r="AE45" s="16">
        <f t="shared" si="7"/>
        <v>267</v>
      </c>
      <c r="AF45" s="33">
        <f t="shared" si="8"/>
        <v>0.011618293372786215</v>
      </c>
    </row>
    <row r="46" spans="1:32" ht="12" customHeight="1">
      <c r="A46" s="27">
        <v>220</v>
      </c>
      <c r="B46" s="28" t="s">
        <v>64</v>
      </c>
      <c r="C46" s="30">
        <f>SUM(C286)</f>
        <v>198680</v>
      </c>
      <c r="D46" s="30">
        <f>SUM(D286)</f>
        <v>202813</v>
      </c>
      <c r="E46" s="30">
        <f aca="true" t="shared" si="36" ref="E46:K46">SUM(E286)</f>
        <v>194731</v>
      </c>
      <c r="F46" s="30">
        <f t="shared" si="36"/>
        <v>206224</v>
      </c>
      <c r="G46" s="30">
        <f t="shared" si="36"/>
        <v>205702</v>
      </c>
      <c r="H46" s="30">
        <f t="shared" si="36"/>
        <v>215403</v>
      </c>
      <c r="I46" s="30">
        <f t="shared" si="36"/>
        <v>210163</v>
      </c>
      <c r="J46" s="30">
        <f t="shared" si="36"/>
        <v>224363.801</v>
      </c>
      <c r="K46" s="30">
        <f t="shared" si="36"/>
        <v>217967</v>
      </c>
      <c r="L46" s="30">
        <f aca="true" t="shared" si="37" ref="L46:X46">SUM(L286)</f>
        <v>234524</v>
      </c>
      <c r="M46" s="30">
        <f t="shared" si="37"/>
        <v>226805</v>
      </c>
      <c r="N46" s="30">
        <f t="shared" si="37"/>
        <v>249422</v>
      </c>
      <c r="O46" s="30">
        <f t="shared" si="37"/>
        <v>236260</v>
      </c>
      <c r="P46" s="30">
        <f t="shared" si="37"/>
        <v>259809</v>
      </c>
      <c r="Q46" s="30">
        <f t="shared" si="37"/>
        <v>246138</v>
      </c>
      <c r="R46" s="30">
        <f t="shared" si="37"/>
        <v>271576</v>
      </c>
      <c r="S46" s="30">
        <f t="shared" si="37"/>
        <v>259227</v>
      </c>
      <c r="T46" s="30">
        <f t="shared" si="37"/>
        <v>285072.046</v>
      </c>
      <c r="U46" s="30">
        <f t="shared" si="37"/>
        <v>275254</v>
      </c>
      <c r="V46" s="30">
        <f t="shared" si="37"/>
        <v>168000</v>
      </c>
      <c r="W46" s="30">
        <f t="shared" si="37"/>
        <v>145088</v>
      </c>
      <c r="X46" s="30">
        <f t="shared" si="37"/>
        <v>155000</v>
      </c>
      <c r="Y46" s="30">
        <f aca="true" t="shared" si="38" ref="Y46:AD46">SUM(Y286)</f>
        <v>149622</v>
      </c>
      <c r="Z46" s="30">
        <f t="shared" si="38"/>
        <v>159156</v>
      </c>
      <c r="AA46" s="30">
        <f t="shared" si="38"/>
        <v>155684</v>
      </c>
      <c r="AB46" s="30">
        <f t="shared" si="38"/>
        <v>161852</v>
      </c>
      <c r="AC46" s="30">
        <f t="shared" si="38"/>
        <v>161852</v>
      </c>
      <c r="AD46" s="30">
        <f t="shared" si="38"/>
        <v>167541</v>
      </c>
      <c r="AE46" s="16">
        <f t="shared" si="7"/>
        <v>5689</v>
      </c>
      <c r="AF46" s="33">
        <f t="shared" si="8"/>
        <v>0.03514939574426019</v>
      </c>
    </row>
    <row r="47" spans="1:32" ht="12" customHeight="1">
      <c r="A47" s="27">
        <v>225</v>
      </c>
      <c r="B47" s="28" t="s">
        <v>65</v>
      </c>
      <c r="C47" s="30">
        <f>SUM(C303)</f>
        <v>7503</v>
      </c>
      <c r="D47" s="30">
        <f>SUM(D303)</f>
        <v>11341</v>
      </c>
      <c r="E47" s="30">
        <f aca="true" t="shared" si="39" ref="E47:X47">SUM(E303)</f>
        <v>9803</v>
      </c>
      <c r="F47" s="30">
        <f t="shared" si="39"/>
        <v>15793</v>
      </c>
      <c r="G47" s="30">
        <f t="shared" si="39"/>
        <v>11746</v>
      </c>
      <c r="H47" s="30">
        <f t="shared" si="39"/>
        <v>16750</v>
      </c>
      <c r="I47" s="30">
        <f t="shared" si="39"/>
        <v>16653</v>
      </c>
      <c r="J47" s="30">
        <f t="shared" si="39"/>
        <v>19412</v>
      </c>
      <c r="K47" s="30">
        <f t="shared" si="39"/>
        <v>17257</v>
      </c>
      <c r="L47" s="30">
        <f t="shared" si="39"/>
        <v>21027</v>
      </c>
      <c r="M47" s="30">
        <f t="shared" si="39"/>
        <v>14520</v>
      </c>
      <c r="N47" s="30">
        <f t="shared" si="39"/>
        <v>21745</v>
      </c>
      <c r="O47" s="30">
        <f t="shared" si="39"/>
        <v>14931</v>
      </c>
      <c r="P47" s="30">
        <f t="shared" si="39"/>
        <v>22315</v>
      </c>
      <c r="Q47" s="30">
        <f t="shared" si="39"/>
        <v>15290</v>
      </c>
      <c r="R47" s="30">
        <f t="shared" si="39"/>
        <v>23463</v>
      </c>
      <c r="S47" s="30">
        <f t="shared" si="39"/>
        <v>15835</v>
      </c>
      <c r="T47" s="30">
        <f t="shared" si="39"/>
        <v>24065</v>
      </c>
      <c r="U47" s="30">
        <f t="shared" si="39"/>
        <v>17544</v>
      </c>
      <c r="V47" s="30">
        <f t="shared" si="39"/>
        <v>23565</v>
      </c>
      <c r="W47" s="30">
        <f t="shared" si="39"/>
        <v>14175</v>
      </c>
      <c r="X47" s="30">
        <f t="shared" si="39"/>
        <v>23680</v>
      </c>
      <c r="Y47" s="30">
        <f aca="true" t="shared" si="40" ref="Y47:AD47">SUM(Y303)</f>
        <v>17660</v>
      </c>
      <c r="Z47" s="30">
        <f t="shared" si="40"/>
        <v>24307</v>
      </c>
      <c r="AA47" s="30">
        <f t="shared" si="40"/>
        <v>18383</v>
      </c>
      <c r="AB47" s="30">
        <f t="shared" si="40"/>
        <v>24103</v>
      </c>
      <c r="AC47" s="30">
        <f t="shared" si="40"/>
        <v>24103</v>
      </c>
      <c r="AD47" s="30">
        <f t="shared" si="40"/>
        <v>25403</v>
      </c>
      <c r="AE47" s="16">
        <f t="shared" si="7"/>
        <v>1300</v>
      </c>
      <c r="AF47" s="33">
        <f t="shared" si="8"/>
        <v>0.05393519478903041</v>
      </c>
    </row>
    <row r="48" spans="1:32" ht="12" customHeight="1">
      <c r="A48" s="27">
        <v>230</v>
      </c>
      <c r="B48" s="28" t="s">
        <v>66</v>
      </c>
      <c r="C48" s="30">
        <f>SUM(C325)</f>
        <v>400181</v>
      </c>
      <c r="D48" s="30">
        <f aca="true" t="shared" si="41" ref="D48:X48">SUM(D325)</f>
        <v>435173</v>
      </c>
      <c r="E48" s="30">
        <f t="shared" si="41"/>
        <v>396044</v>
      </c>
      <c r="F48" s="30">
        <f t="shared" si="41"/>
        <v>436492</v>
      </c>
      <c r="G48" s="30">
        <f t="shared" si="41"/>
        <v>431243</v>
      </c>
      <c r="H48" s="30">
        <f t="shared" si="41"/>
        <v>440582</v>
      </c>
      <c r="I48" s="30">
        <f t="shared" si="41"/>
        <v>428980</v>
      </c>
      <c r="J48" s="30">
        <f t="shared" si="41"/>
        <v>443975</v>
      </c>
      <c r="K48" s="30">
        <f t="shared" si="41"/>
        <v>194560</v>
      </c>
      <c r="L48" s="30">
        <f t="shared" si="41"/>
        <v>231772</v>
      </c>
      <c r="M48" s="30">
        <f t="shared" si="41"/>
        <v>222564</v>
      </c>
      <c r="N48" s="30">
        <f t="shared" si="41"/>
        <v>241684</v>
      </c>
      <c r="O48" s="30">
        <f t="shared" si="41"/>
        <v>240678</v>
      </c>
      <c r="P48" s="30">
        <f t="shared" si="41"/>
        <v>251950</v>
      </c>
      <c r="Q48" s="30">
        <f t="shared" si="41"/>
        <v>237955</v>
      </c>
      <c r="R48" s="30">
        <f t="shared" si="41"/>
        <v>265750</v>
      </c>
      <c r="S48" s="30">
        <f t="shared" si="41"/>
        <v>253211</v>
      </c>
      <c r="T48" s="30">
        <f t="shared" si="41"/>
        <v>274300</v>
      </c>
      <c r="U48" s="30">
        <f t="shared" si="41"/>
        <v>243808</v>
      </c>
      <c r="V48" s="30">
        <f t="shared" si="41"/>
        <v>274200</v>
      </c>
      <c r="W48" s="30">
        <f t="shared" si="41"/>
        <v>256858</v>
      </c>
      <c r="X48" s="30">
        <f t="shared" si="41"/>
        <v>277200</v>
      </c>
      <c r="Y48" s="30">
        <f aca="true" t="shared" si="42" ref="Y48:AD48">SUM(Y325)</f>
        <v>265644</v>
      </c>
      <c r="Z48" s="30">
        <f t="shared" si="42"/>
        <v>285592</v>
      </c>
      <c r="AA48" s="30">
        <f t="shared" si="42"/>
        <v>272843</v>
      </c>
      <c r="AB48" s="30">
        <f t="shared" si="42"/>
        <v>297640</v>
      </c>
      <c r="AC48" s="30">
        <f t="shared" si="42"/>
        <v>297640</v>
      </c>
      <c r="AD48" s="30">
        <f t="shared" si="42"/>
        <v>301400</v>
      </c>
      <c r="AE48" s="16">
        <f t="shared" si="7"/>
        <v>3760</v>
      </c>
      <c r="AF48" s="33">
        <f t="shared" si="8"/>
        <v>0.012632710657169735</v>
      </c>
    </row>
    <row r="49" spans="1:32" ht="12" customHeight="1">
      <c r="A49" s="27">
        <v>235</v>
      </c>
      <c r="B49" s="28" t="s">
        <v>67</v>
      </c>
      <c r="C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>
        <f aca="true" t="shared" si="43" ref="P49:AB49">SUM(P331)</f>
        <v>0</v>
      </c>
      <c r="Q49" s="30">
        <f t="shared" si="43"/>
        <v>0</v>
      </c>
      <c r="R49" s="30">
        <f t="shared" si="43"/>
        <v>8959</v>
      </c>
      <c r="S49" s="30">
        <f t="shared" si="43"/>
        <v>6644</v>
      </c>
      <c r="T49" s="30">
        <f t="shared" si="43"/>
        <v>9259</v>
      </c>
      <c r="U49" s="30">
        <f t="shared" si="43"/>
        <v>7677</v>
      </c>
      <c r="V49" s="30">
        <f t="shared" si="43"/>
        <v>9259</v>
      </c>
      <c r="W49" s="30">
        <f t="shared" si="43"/>
        <v>8816</v>
      </c>
      <c r="X49" s="30">
        <f t="shared" si="43"/>
        <v>11059</v>
      </c>
      <c r="Y49" s="30">
        <f t="shared" si="43"/>
        <v>9200</v>
      </c>
      <c r="Z49" s="30">
        <f t="shared" si="43"/>
        <v>11059</v>
      </c>
      <c r="AA49" s="30">
        <f t="shared" si="43"/>
        <v>8366</v>
      </c>
      <c r="AB49" s="30">
        <f t="shared" si="43"/>
        <v>11427</v>
      </c>
      <c r="AC49" s="30">
        <f>SUM(AC331)</f>
        <v>11427</v>
      </c>
      <c r="AD49" s="30">
        <f>SUM(AD331)</f>
        <v>11591</v>
      </c>
      <c r="AE49" s="16">
        <f t="shared" si="7"/>
        <v>164</v>
      </c>
      <c r="AF49" s="33">
        <f t="shared" si="8"/>
        <v>0.014351973396341996</v>
      </c>
    </row>
    <row r="50" spans="1:32" ht="12" customHeight="1">
      <c r="A50" s="27">
        <v>240</v>
      </c>
      <c r="B50" s="28" t="s">
        <v>68</v>
      </c>
      <c r="C50" s="30">
        <f>SUM(C342)</f>
        <v>145884</v>
      </c>
      <c r="D50" s="30">
        <f>SUM(D342)</f>
        <v>148512</v>
      </c>
      <c r="E50" s="30">
        <f aca="true" t="shared" si="44" ref="E50:X50">SUM(E342)</f>
        <v>136107</v>
      </c>
      <c r="F50" s="30">
        <f t="shared" si="44"/>
        <v>149162</v>
      </c>
      <c r="G50" s="30">
        <f t="shared" si="44"/>
        <v>143956</v>
      </c>
      <c r="H50" s="30">
        <f t="shared" si="44"/>
        <v>148462</v>
      </c>
      <c r="I50" s="30">
        <f t="shared" si="44"/>
        <v>147791</v>
      </c>
      <c r="J50" s="30">
        <f t="shared" si="44"/>
        <v>147565</v>
      </c>
      <c r="K50" s="30">
        <f t="shared" si="44"/>
        <v>134306</v>
      </c>
      <c r="L50" s="30">
        <f t="shared" si="44"/>
        <v>147265</v>
      </c>
      <c r="M50" s="30">
        <f t="shared" si="44"/>
        <v>138540</v>
      </c>
      <c r="N50" s="30">
        <f t="shared" si="44"/>
        <v>149692</v>
      </c>
      <c r="O50" s="30">
        <f t="shared" si="44"/>
        <v>141754</v>
      </c>
      <c r="P50" s="30">
        <f t="shared" si="44"/>
        <v>152730</v>
      </c>
      <c r="Q50" s="30">
        <f t="shared" si="44"/>
        <v>149349</v>
      </c>
      <c r="R50" s="30">
        <f t="shared" si="44"/>
        <v>153429</v>
      </c>
      <c r="S50" s="30">
        <f t="shared" si="44"/>
        <v>150625</v>
      </c>
      <c r="T50" s="30">
        <f t="shared" si="44"/>
        <v>155680</v>
      </c>
      <c r="U50" s="30">
        <f t="shared" si="44"/>
        <v>149020</v>
      </c>
      <c r="V50" s="30">
        <f t="shared" si="44"/>
        <v>150224</v>
      </c>
      <c r="W50" s="30">
        <f t="shared" si="44"/>
        <v>135245</v>
      </c>
      <c r="X50" s="30">
        <f t="shared" si="44"/>
        <v>141269</v>
      </c>
      <c r="Y50" s="30">
        <f aca="true" t="shared" si="45" ref="Y50:AD50">SUM(Y342)</f>
        <v>133328</v>
      </c>
      <c r="Z50" s="30">
        <f t="shared" si="45"/>
        <v>141339</v>
      </c>
      <c r="AA50" s="30">
        <f t="shared" si="45"/>
        <v>136340</v>
      </c>
      <c r="AB50" s="30">
        <f t="shared" si="45"/>
        <v>141446</v>
      </c>
      <c r="AC50" s="30">
        <f t="shared" si="45"/>
        <v>141446</v>
      </c>
      <c r="AD50" s="30">
        <f t="shared" si="45"/>
        <v>141019</v>
      </c>
      <c r="AE50" s="16">
        <f t="shared" si="7"/>
        <v>-427</v>
      </c>
      <c r="AF50" s="33">
        <f t="shared" si="8"/>
        <v>-0.0030188199030018524</v>
      </c>
    </row>
    <row r="51" spans="1:32" ht="12" customHeight="1">
      <c r="A51" s="27">
        <v>250</v>
      </c>
      <c r="B51" s="28" t="s">
        <v>69</v>
      </c>
      <c r="C51" s="30">
        <f>SUM(C351)</f>
        <v>2432</v>
      </c>
      <c r="D51" s="30">
        <f>SUM(D351)</f>
        <v>2043</v>
      </c>
      <c r="E51" s="30">
        <f aca="true" t="shared" si="46" ref="E51:X51">SUM(E351)</f>
        <v>1668</v>
      </c>
      <c r="F51" s="30">
        <f t="shared" si="46"/>
        <v>2118</v>
      </c>
      <c r="G51" s="30">
        <f t="shared" si="46"/>
        <v>1931</v>
      </c>
      <c r="H51" s="30">
        <f t="shared" si="46"/>
        <v>2300</v>
      </c>
      <c r="I51" s="30">
        <f t="shared" si="46"/>
        <v>1855</v>
      </c>
      <c r="J51" s="30">
        <f t="shared" si="46"/>
        <v>2000</v>
      </c>
      <c r="K51" s="30">
        <f t="shared" si="46"/>
        <v>1878</v>
      </c>
      <c r="L51" s="30">
        <f t="shared" si="46"/>
        <v>2000</v>
      </c>
      <c r="M51" s="30">
        <f t="shared" si="46"/>
        <v>1540</v>
      </c>
      <c r="N51" s="30">
        <f t="shared" si="46"/>
        <v>2043</v>
      </c>
      <c r="O51" s="30">
        <f t="shared" si="46"/>
        <v>1615</v>
      </c>
      <c r="P51" s="30">
        <f t="shared" si="46"/>
        <v>2105</v>
      </c>
      <c r="Q51" s="30">
        <f t="shared" si="46"/>
        <v>1734</v>
      </c>
      <c r="R51" s="30">
        <f t="shared" si="46"/>
        <v>2168</v>
      </c>
      <c r="S51" s="30">
        <f t="shared" si="46"/>
        <v>1676</v>
      </c>
      <c r="T51" s="30">
        <f t="shared" si="46"/>
        <v>2259</v>
      </c>
      <c r="U51" s="30">
        <f t="shared" si="46"/>
        <v>2010</v>
      </c>
      <c r="V51" s="30">
        <f t="shared" si="46"/>
        <v>2259</v>
      </c>
      <c r="W51" s="30">
        <f t="shared" si="46"/>
        <v>2007</v>
      </c>
      <c r="X51" s="30">
        <f t="shared" si="46"/>
        <v>3197</v>
      </c>
      <c r="Y51" s="30">
        <f aca="true" t="shared" si="47" ref="Y51:AD51">SUM(Y351)</f>
        <v>2810</v>
      </c>
      <c r="Z51" s="30">
        <f t="shared" si="47"/>
        <v>3412</v>
      </c>
      <c r="AA51" s="30">
        <f t="shared" si="47"/>
        <v>3412</v>
      </c>
      <c r="AB51" s="30">
        <f t="shared" si="47"/>
        <v>3696</v>
      </c>
      <c r="AC51" s="30">
        <f t="shared" si="47"/>
        <v>3696</v>
      </c>
      <c r="AD51" s="30">
        <f t="shared" si="47"/>
        <v>3696</v>
      </c>
      <c r="AE51" s="16">
        <f t="shared" si="7"/>
        <v>0</v>
      </c>
      <c r="AF51" s="33">
        <f t="shared" si="8"/>
        <v>0</v>
      </c>
    </row>
    <row r="52" spans="1:32" ht="12" customHeight="1">
      <c r="A52" s="34"/>
      <c r="B52" s="28" t="s">
        <v>70</v>
      </c>
      <c r="C52" s="30">
        <f>SUM(C44:C51)</f>
        <v>1461648</v>
      </c>
      <c r="D52" s="30">
        <f>SUM(D44:D51)</f>
        <v>1529062</v>
      </c>
      <c r="E52" s="30">
        <f aca="true" t="shared" si="48" ref="E52:Z52">SUM(E44:E51)</f>
        <v>1444704</v>
      </c>
      <c r="F52" s="30">
        <f t="shared" si="48"/>
        <v>1578303</v>
      </c>
      <c r="G52" s="30">
        <f t="shared" si="48"/>
        <v>1544079</v>
      </c>
      <c r="H52" s="30">
        <f t="shared" si="48"/>
        <v>1622203</v>
      </c>
      <c r="I52" s="30">
        <f t="shared" si="48"/>
        <v>1577275</v>
      </c>
      <c r="J52" s="30">
        <f t="shared" si="48"/>
        <v>1670348.5715</v>
      </c>
      <c r="K52" s="30">
        <f t="shared" si="48"/>
        <v>1399236</v>
      </c>
      <c r="L52" s="30">
        <f t="shared" si="48"/>
        <v>1514209</v>
      </c>
      <c r="M52" s="30">
        <f t="shared" si="48"/>
        <v>1434536</v>
      </c>
      <c r="N52" s="30">
        <f t="shared" si="48"/>
        <v>1583928</v>
      </c>
      <c r="O52" s="30">
        <f t="shared" si="48"/>
        <v>1531557</v>
      </c>
      <c r="P52" s="30">
        <f t="shared" si="48"/>
        <v>1658859</v>
      </c>
      <c r="Q52" s="30">
        <f t="shared" si="48"/>
        <v>1570375</v>
      </c>
      <c r="R52" s="30">
        <f t="shared" si="48"/>
        <v>1743555</v>
      </c>
      <c r="S52" s="30">
        <f t="shared" si="48"/>
        <v>1691458</v>
      </c>
      <c r="T52" s="30">
        <f t="shared" si="48"/>
        <v>1850381.38</v>
      </c>
      <c r="U52" s="30">
        <f t="shared" si="48"/>
        <v>1692866</v>
      </c>
      <c r="V52" s="30">
        <f t="shared" si="48"/>
        <v>1760825</v>
      </c>
      <c r="W52" s="30">
        <f t="shared" si="48"/>
        <v>1648972</v>
      </c>
      <c r="X52" s="30">
        <f t="shared" si="48"/>
        <v>1757922</v>
      </c>
      <c r="Y52" s="30">
        <f t="shared" si="48"/>
        <v>1656559</v>
      </c>
      <c r="Z52" s="30">
        <f t="shared" si="48"/>
        <v>1807889</v>
      </c>
      <c r="AA52" s="30">
        <f>SUM(AA44:AA51)</f>
        <v>1737997</v>
      </c>
      <c r="AB52" s="30">
        <f>SUM(AB44:AB51)</f>
        <v>1860867</v>
      </c>
      <c r="AC52" s="30">
        <f>SUM(AC44:AC51)</f>
        <v>1860867</v>
      </c>
      <c r="AD52" s="30">
        <f>SUM(AD44:AD51)</f>
        <v>1886662</v>
      </c>
      <c r="AE52" s="16">
        <f t="shared" si="7"/>
        <v>25795</v>
      </c>
      <c r="AF52" s="33">
        <f t="shared" si="8"/>
        <v>0.013861818174001688</v>
      </c>
    </row>
    <row r="53" spans="1:32" ht="12" customHeight="1">
      <c r="A53" s="27">
        <v>310</v>
      </c>
      <c r="B53" s="28" t="s">
        <v>71</v>
      </c>
      <c r="C53" s="30">
        <f>SUM(C394)</f>
        <v>607448</v>
      </c>
      <c r="D53" s="30">
        <f>SUM(D394)</f>
        <v>677024.973</v>
      </c>
      <c r="E53" s="30">
        <f aca="true" t="shared" si="49" ref="E53:X53">SUM(E394)</f>
        <v>714380</v>
      </c>
      <c r="F53" s="30">
        <f t="shared" si="49"/>
        <v>703116.54</v>
      </c>
      <c r="G53" s="30">
        <f t="shared" si="49"/>
        <v>662770</v>
      </c>
      <c r="H53" s="30">
        <f t="shared" si="49"/>
        <v>734164</v>
      </c>
      <c r="I53" s="30">
        <f t="shared" si="49"/>
        <v>694753</v>
      </c>
      <c r="J53" s="30">
        <f t="shared" si="49"/>
        <v>756130</v>
      </c>
      <c r="K53" s="30">
        <f t="shared" si="49"/>
        <v>716421</v>
      </c>
      <c r="L53" s="30">
        <f t="shared" si="49"/>
        <v>799188</v>
      </c>
      <c r="M53" s="30">
        <f t="shared" si="49"/>
        <v>856187</v>
      </c>
      <c r="N53" s="30">
        <f t="shared" si="49"/>
        <v>863740.013</v>
      </c>
      <c r="O53" s="30">
        <f t="shared" si="49"/>
        <v>818689</v>
      </c>
      <c r="P53" s="30">
        <f t="shared" si="49"/>
        <v>905675</v>
      </c>
      <c r="Q53" s="30">
        <f t="shared" si="49"/>
        <v>879315</v>
      </c>
      <c r="R53" s="30">
        <f t="shared" si="49"/>
        <v>930947.769</v>
      </c>
      <c r="S53" s="30">
        <f t="shared" si="49"/>
        <v>989028</v>
      </c>
      <c r="T53" s="30">
        <f t="shared" si="49"/>
        <v>1014227.0165</v>
      </c>
      <c r="U53" s="30">
        <f t="shared" si="49"/>
        <v>986829</v>
      </c>
      <c r="V53" s="30">
        <f t="shared" si="49"/>
        <v>1013144.362</v>
      </c>
      <c r="W53" s="30">
        <f t="shared" si="49"/>
        <v>932867</v>
      </c>
      <c r="X53" s="30">
        <f t="shared" si="49"/>
        <v>1032683.059</v>
      </c>
      <c r="Y53" s="30">
        <f aca="true" t="shared" si="50" ref="Y53:AD53">SUM(Y394)</f>
        <v>945224</v>
      </c>
      <c r="Z53" s="30">
        <f t="shared" si="50"/>
        <v>1069763.2944999998</v>
      </c>
      <c r="AA53" s="30">
        <f t="shared" si="50"/>
        <v>922047</v>
      </c>
      <c r="AB53" s="30">
        <f t="shared" si="50"/>
        <v>1066647.882</v>
      </c>
      <c r="AC53" s="30">
        <f t="shared" si="50"/>
        <v>1051854.3</v>
      </c>
      <c r="AD53" s="30">
        <f t="shared" si="50"/>
        <v>1101106.4</v>
      </c>
      <c r="AE53" s="16">
        <f t="shared" si="7"/>
        <v>34458.51799999992</v>
      </c>
      <c r="AF53" s="33">
        <f t="shared" si="8"/>
        <v>0.03230542954380509</v>
      </c>
    </row>
    <row r="54" spans="1:32" ht="12" customHeight="1">
      <c r="A54" s="27">
        <v>320</v>
      </c>
      <c r="B54" s="28" t="s">
        <v>72</v>
      </c>
      <c r="C54" s="30">
        <f>SUM(C417)</f>
        <v>467893</v>
      </c>
      <c r="D54" s="30">
        <f>SUM(D417)</f>
        <v>552282</v>
      </c>
      <c r="E54" s="30">
        <f aca="true" t="shared" si="51" ref="E54:X54">SUM(E417)</f>
        <v>553053</v>
      </c>
      <c r="F54" s="30">
        <f t="shared" si="51"/>
        <v>571102.709</v>
      </c>
      <c r="G54" s="30">
        <f t="shared" si="51"/>
        <v>528306</v>
      </c>
      <c r="H54" s="30">
        <f t="shared" si="51"/>
        <v>587479</v>
      </c>
      <c r="I54" s="30">
        <f t="shared" si="51"/>
        <v>568254</v>
      </c>
      <c r="J54" s="30">
        <f t="shared" si="51"/>
        <v>681837</v>
      </c>
      <c r="K54" s="30">
        <f t="shared" si="51"/>
        <v>652548</v>
      </c>
      <c r="L54" s="30">
        <f t="shared" si="51"/>
        <v>822934</v>
      </c>
      <c r="M54" s="30">
        <f t="shared" si="51"/>
        <v>756788</v>
      </c>
      <c r="N54" s="30">
        <f t="shared" si="51"/>
        <v>804579.1685</v>
      </c>
      <c r="O54" s="30">
        <f t="shared" si="51"/>
        <v>804360</v>
      </c>
      <c r="P54" s="30">
        <f t="shared" si="51"/>
        <v>816385.3125</v>
      </c>
      <c r="Q54" s="30">
        <f t="shared" si="51"/>
        <v>816292</v>
      </c>
      <c r="R54" s="30">
        <f t="shared" si="51"/>
        <v>833043.429</v>
      </c>
      <c r="S54" s="30">
        <f t="shared" si="51"/>
        <v>772275</v>
      </c>
      <c r="T54" s="30">
        <f t="shared" si="51"/>
        <v>825283.228</v>
      </c>
      <c r="U54" s="30">
        <f t="shared" si="51"/>
        <v>763611</v>
      </c>
      <c r="V54" s="30">
        <f t="shared" si="51"/>
        <v>844803.9825</v>
      </c>
      <c r="W54" s="30">
        <f t="shared" si="51"/>
        <v>744468</v>
      </c>
      <c r="X54" s="30">
        <f t="shared" si="51"/>
        <v>769280.422</v>
      </c>
      <c r="Y54" s="30">
        <f aca="true" t="shared" si="52" ref="Y54:AD54">SUM(Y417)</f>
        <v>734148</v>
      </c>
      <c r="Z54" s="30">
        <f t="shared" si="52"/>
        <v>752768.2135</v>
      </c>
      <c r="AA54" s="30">
        <f t="shared" si="52"/>
        <v>721179</v>
      </c>
      <c r="AB54" s="30">
        <f t="shared" si="52"/>
        <v>719375.5445</v>
      </c>
      <c r="AC54" s="30">
        <f t="shared" si="52"/>
        <v>719396.935</v>
      </c>
      <c r="AD54" s="30">
        <f t="shared" si="52"/>
        <v>643996.4325</v>
      </c>
      <c r="AE54" s="16">
        <f t="shared" si="7"/>
        <v>-75379.11199999996</v>
      </c>
      <c r="AF54" s="33">
        <f t="shared" si="8"/>
        <v>-0.10478409027984405</v>
      </c>
    </row>
    <row r="55" spans="1:32" ht="12" customHeight="1">
      <c r="A55" s="34"/>
      <c r="B55" s="28" t="s">
        <v>73</v>
      </c>
      <c r="C55" s="30">
        <f>SUM(C53:C54)</f>
        <v>1075341</v>
      </c>
      <c r="D55" s="30">
        <f>SUM(D53:D54)</f>
        <v>1229306.973</v>
      </c>
      <c r="E55" s="30">
        <f aca="true" t="shared" si="53" ref="E55:Z55">SUM(E53:E54)</f>
        <v>1267433</v>
      </c>
      <c r="F55" s="30">
        <f t="shared" si="53"/>
        <v>1274219.249</v>
      </c>
      <c r="G55" s="30">
        <f t="shared" si="53"/>
        <v>1191076</v>
      </c>
      <c r="H55" s="30">
        <f t="shared" si="53"/>
        <v>1321643</v>
      </c>
      <c r="I55" s="30">
        <f t="shared" si="53"/>
        <v>1263007</v>
      </c>
      <c r="J55" s="30">
        <f t="shared" si="53"/>
        <v>1437967</v>
      </c>
      <c r="K55" s="30">
        <f t="shared" si="53"/>
        <v>1368969</v>
      </c>
      <c r="L55" s="30">
        <f t="shared" si="53"/>
        <v>1622122</v>
      </c>
      <c r="M55" s="30">
        <f t="shared" si="53"/>
        <v>1612975</v>
      </c>
      <c r="N55" s="30">
        <f t="shared" si="53"/>
        <v>1668319.1815</v>
      </c>
      <c r="O55" s="30">
        <f t="shared" si="53"/>
        <v>1623049</v>
      </c>
      <c r="P55" s="30">
        <f t="shared" si="53"/>
        <v>1722060.3125</v>
      </c>
      <c r="Q55" s="30">
        <f t="shared" si="53"/>
        <v>1695607</v>
      </c>
      <c r="R55" s="30">
        <f t="shared" si="53"/>
        <v>1763991.1979999999</v>
      </c>
      <c r="S55" s="30">
        <f t="shared" si="53"/>
        <v>1761303</v>
      </c>
      <c r="T55" s="30">
        <f t="shared" si="53"/>
        <v>1839510.2445</v>
      </c>
      <c r="U55" s="30">
        <f t="shared" si="53"/>
        <v>1750440</v>
      </c>
      <c r="V55" s="30">
        <f t="shared" si="53"/>
        <v>1857948.3445000001</v>
      </c>
      <c r="W55" s="30">
        <f t="shared" si="53"/>
        <v>1677335</v>
      </c>
      <c r="X55" s="30">
        <f t="shared" si="53"/>
        <v>1801963.4810000001</v>
      </c>
      <c r="Y55" s="30">
        <f t="shared" si="53"/>
        <v>1679372</v>
      </c>
      <c r="Z55" s="30">
        <f t="shared" si="53"/>
        <v>1822531.508</v>
      </c>
      <c r="AA55" s="30">
        <f>SUM(AA53:AA54)</f>
        <v>1643226</v>
      </c>
      <c r="AB55" s="30">
        <f>SUM(AB53:AB54)</f>
        <v>1786023.4265</v>
      </c>
      <c r="AC55" s="30">
        <f>SUM(AC53:AC54)</f>
        <v>1771251.235</v>
      </c>
      <c r="AD55" s="30">
        <f>SUM(AD53:AD54)</f>
        <v>1745102.8325</v>
      </c>
      <c r="AE55" s="16">
        <f t="shared" si="7"/>
        <v>-40920.59400000004</v>
      </c>
      <c r="AF55" s="33">
        <f t="shared" si="8"/>
        <v>-0.022911566216234084</v>
      </c>
    </row>
    <row r="56" spans="1:32" ht="12" customHeight="1">
      <c r="A56" s="27">
        <v>410</v>
      </c>
      <c r="B56" s="28" t="s">
        <v>74</v>
      </c>
      <c r="C56" s="30">
        <f>SUM(C436)</f>
        <v>22850</v>
      </c>
      <c r="D56" s="30">
        <f>SUM(D436)</f>
        <v>28733</v>
      </c>
      <c r="E56" s="30">
        <f aca="true" t="shared" si="54" ref="E56:X56">SUM(E436)</f>
        <v>28233</v>
      </c>
      <c r="F56" s="30">
        <f t="shared" si="54"/>
        <v>28733</v>
      </c>
      <c r="G56" s="30">
        <f t="shared" si="54"/>
        <v>24031</v>
      </c>
      <c r="H56" s="30">
        <f t="shared" si="54"/>
        <v>28733</v>
      </c>
      <c r="I56" s="30">
        <f t="shared" si="54"/>
        <v>28830</v>
      </c>
      <c r="J56" s="30">
        <f t="shared" si="54"/>
        <v>28733</v>
      </c>
      <c r="K56" s="30">
        <f t="shared" si="54"/>
        <v>34309</v>
      </c>
      <c r="L56" s="30">
        <f t="shared" si="54"/>
        <v>30733</v>
      </c>
      <c r="M56" s="30">
        <f t="shared" si="54"/>
        <v>24251</v>
      </c>
      <c r="N56" s="30">
        <f t="shared" si="54"/>
        <v>30733</v>
      </c>
      <c r="O56" s="30">
        <f t="shared" si="54"/>
        <v>25833</v>
      </c>
      <c r="P56" s="30">
        <f t="shared" si="54"/>
        <v>26733</v>
      </c>
      <c r="Q56" s="30">
        <f t="shared" si="54"/>
        <v>37047</v>
      </c>
      <c r="R56" s="30">
        <f t="shared" si="54"/>
        <v>28354.99</v>
      </c>
      <c r="S56" s="30">
        <f t="shared" si="54"/>
        <v>25625.09</v>
      </c>
      <c r="T56" s="30">
        <f t="shared" si="54"/>
        <v>26483.6727</v>
      </c>
      <c r="U56" s="30">
        <f t="shared" si="54"/>
        <v>38715.3477</v>
      </c>
      <c r="V56" s="30">
        <f t="shared" si="54"/>
        <v>32483.6727</v>
      </c>
      <c r="W56" s="30">
        <f t="shared" si="54"/>
        <v>47836.3477</v>
      </c>
      <c r="X56" s="30">
        <f t="shared" si="54"/>
        <v>45483.672699999996</v>
      </c>
      <c r="Y56" s="30">
        <f aca="true" t="shared" si="55" ref="Y56:AD56">SUM(Y436)</f>
        <v>52476.3477</v>
      </c>
      <c r="Z56" s="30">
        <f t="shared" si="55"/>
        <v>49600</v>
      </c>
      <c r="AA56" s="30">
        <f t="shared" si="55"/>
        <v>46245</v>
      </c>
      <c r="AB56" s="30">
        <f t="shared" si="55"/>
        <v>50400</v>
      </c>
      <c r="AC56" s="30">
        <f t="shared" si="55"/>
        <v>50400</v>
      </c>
      <c r="AD56" s="30">
        <f t="shared" si="55"/>
        <v>50400</v>
      </c>
      <c r="AE56" s="16">
        <f t="shared" si="7"/>
        <v>0</v>
      </c>
      <c r="AF56" s="33">
        <f t="shared" si="8"/>
        <v>0</v>
      </c>
    </row>
    <row r="57" spans="1:32" ht="12" customHeight="1">
      <c r="A57" s="27">
        <v>510</v>
      </c>
      <c r="B57" s="28" t="s">
        <v>75</v>
      </c>
      <c r="C57" s="30">
        <f>SUM(C458)</f>
        <v>273309</v>
      </c>
      <c r="D57" s="30">
        <f>SUM(D458)</f>
        <v>285725</v>
      </c>
      <c r="E57" s="30">
        <f aca="true" t="shared" si="56" ref="E57:X57">SUM(E458)</f>
        <v>284393</v>
      </c>
      <c r="F57" s="30">
        <f t="shared" si="56"/>
        <v>317599</v>
      </c>
      <c r="G57" s="30">
        <f t="shared" si="56"/>
        <v>319374</v>
      </c>
      <c r="H57" s="30">
        <f t="shared" si="56"/>
        <v>325217</v>
      </c>
      <c r="I57" s="30">
        <f t="shared" si="56"/>
        <v>318312</v>
      </c>
      <c r="J57" s="30">
        <f t="shared" si="56"/>
        <v>333985</v>
      </c>
      <c r="K57" s="30">
        <f t="shared" si="56"/>
        <v>338053</v>
      </c>
      <c r="L57" s="30">
        <f t="shared" si="56"/>
        <v>345130</v>
      </c>
      <c r="M57" s="30">
        <f t="shared" si="56"/>
        <v>337324</v>
      </c>
      <c r="N57" s="30">
        <f t="shared" si="56"/>
        <v>364300.288</v>
      </c>
      <c r="O57" s="30">
        <f t="shared" si="56"/>
        <v>369030</v>
      </c>
      <c r="P57" s="30">
        <f t="shared" si="56"/>
        <v>392806</v>
      </c>
      <c r="Q57" s="30">
        <f t="shared" si="56"/>
        <v>391936</v>
      </c>
      <c r="R57" s="30">
        <f t="shared" si="56"/>
        <v>409868.8137590025</v>
      </c>
      <c r="S57" s="30">
        <f t="shared" si="56"/>
        <v>407191</v>
      </c>
      <c r="T57" s="30">
        <f t="shared" si="56"/>
        <v>425469</v>
      </c>
      <c r="U57" s="30">
        <f t="shared" si="56"/>
        <v>423064</v>
      </c>
      <c r="V57" s="30">
        <f t="shared" si="56"/>
        <v>431196</v>
      </c>
      <c r="W57" s="30">
        <f t="shared" si="56"/>
        <v>429759</v>
      </c>
      <c r="X57" s="30">
        <f t="shared" si="56"/>
        <v>448373</v>
      </c>
      <c r="Y57" s="30">
        <f aca="true" t="shared" si="57" ref="Y57:AD57">SUM(Y458)</f>
        <v>428623</v>
      </c>
      <c r="Z57" s="30">
        <f t="shared" si="57"/>
        <v>457150</v>
      </c>
      <c r="AA57" s="30">
        <f t="shared" si="57"/>
        <v>459625</v>
      </c>
      <c r="AB57" s="30">
        <f t="shared" si="57"/>
        <v>512916</v>
      </c>
      <c r="AC57" s="30">
        <f t="shared" si="57"/>
        <v>509513</v>
      </c>
      <c r="AD57" s="30">
        <f t="shared" si="57"/>
        <v>515881</v>
      </c>
      <c r="AE57" s="16">
        <f t="shared" si="7"/>
        <v>2965</v>
      </c>
      <c r="AF57" s="33">
        <f t="shared" si="8"/>
        <v>0.0057806736385684985</v>
      </c>
    </row>
    <row r="58" spans="1:32" ht="12" customHeight="1">
      <c r="A58" s="27">
        <v>600</v>
      </c>
      <c r="B58" s="28" t="s">
        <v>76</v>
      </c>
      <c r="C58" s="30">
        <f>SUM(C495)</f>
        <v>56980</v>
      </c>
      <c r="D58" s="30">
        <f>SUM(D495)</f>
        <v>59407</v>
      </c>
      <c r="E58" s="30">
        <f aca="true" t="shared" si="58" ref="E58:X58">SUM(E495)</f>
        <v>57999</v>
      </c>
      <c r="F58" s="30">
        <f t="shared" si="58"/>
        <v>64839</v>
      </c>
      <c r="G58" s="30">
        <f t="shared" si="58"/>
        <v>62335</v>
      </c>
      <c r="H58" s="30">
        <f t="shared" si="58"/>
        <v>64903</v>
      </c>
      <c r="I58" s="30">
        <f t="shared" si="58"/>
        <v>64780</v>
      </c>
      <c r="J58" s="30">
        <f t="shared" si="58"/>
        <v>115176</v>
      </c>
      <c r="K58" s="30">
        <f t="shared" si="58"/>
        <v>132075</v>
      </c>
      <c r="L58" s="30">
        <f t="shared" si="58"/>
        <v>127261</v>
      </c>
      <c r="M58" s="30">
        <f t="shared" si="58"/>
        <v>121593</v>
      </c>
      <c r="N58" s="30">
        <f t="shared" si="58"/>
        <v>127124</v>
      </c>
      <c r="O58" s="30">
        <f t="shared" si="58"/>
        <v>130904</v>
      </c>
      <c r="P58" s="30">
        <f t="shared" si="58"/>
        <v>131597</v>
      </c>
      <c r="Q58" s="30">
        <f t="shared" si="58"/>
        <v>130944</v>
      </c>
      <c r="R58" s="30">
        <f t="shared" si="58"/>
        <v>141657</v>
      </c>
      <c r="S58" s="30">
        <f t="shared" si="58"/>
        <v>141043</v>
      </c>
      <c r="T58" s="30">
        <f t="shared" si="58"/>
        <v>149281</v>
      </c>
      <c r="U58" s="30">
        <f t="shared" si="58"/>
        <v>148122</v>
      </c>
      <c r="V58" s="30">
        <f t="shared" si="58"/>
        <v>111770</v>
      </c>
      <c r="W58" s="30">
        <f t="shared" si="58"/>
        <v>102407</v>
      </c>
      <c r="X58" s="30">
        <f t="shared" si="58"/>
        <v>125970</v>
      </c>
      <c r="Y58" s="30">
        <f aca="true" t="shared" si="59" ref="Y58:AD58">SUM(Y495)</f>
        <v>104178</v>
      </c>
      <c r="Z58" s="30">
        <f t="shared" si="59"/>
        <v>164487</v>
      </c>
      <c r="AA58" s="30">
        <f t="shared" si="59"/>
        <v>160831</v>
      </c>
      <c r="AB58" s="30">
        <f t="shared" si="59"/>
        <v>193868</v>
      </c>
      <c r="AC58" s="30">
        <f t="shared" si="59"/>
        <v>193868</v>
      </c>
      <c r="AD58" s="30">
        <f t="shared" si="59"/>
        <v>196522</v>
      </c>
      <c r="AE58" s="16">
        <f t="shared" si="7"/>
        <v>2654</v>
      </c>
      <c r="AF58" s="33">
        <f t="shared" si="8"/>
        <v>0.0136897270307632</v>
      </c>
    </row>
    <row r="59" spans="1:32" ht="12" customHeight="1">
      <c r="A59" s="27">
        <v>610</v>
      </c>
      <c r="B59" s="28" t="s">
        <v>77</v>
      </c>
      <c r="C59" s="30">
        <f>SUM(C501)</f>
        <v>18956</v>
      </c>
      <c r="D59" s="30">
        <f>SUM(D501)</f>
        <v>18592</v>
      </c>
      <c r="E59" s="30">
        <f aca="true" t="shared" si="60" ref="E59:X59">SUM(E501)</f>
        <v>17973</v>
      </c>
      <c r="F59" s="30">
        <f t="shared" si="60"/>
        <v>25700</v>
      </c>
      <c r="G59" s="30">
        <f t="shared" si="60"/>
        <v>17354</v>
      </c>
      <c r="H59" s="30">
        <f t="shared" si="60"/>
        <v>19300</v>
      </c>
      <c r="I59" s="30">
        <f t="shared" si="60"/>
        <v>18162</v>
      </c>
      <c r="J59" s="30">
        <f t="shared" si="60"/>
        <v>18800</v>
      </c>
      <c r="K59" s="30">
        <f t="shared" si="60"/>
        <v>16333</v>
      </c>
      <c r="L59" s="30">
        <f t="shared" si="60"/>
        <v>17500</v>
      </c>
      <c r="M59" s="30">
        <f t="shared" si="60"/>
        <v>17848</v>
      </c>
      <c r="N59" s="30">
        <f t="shared" si="60"/>
        <v>21480</v>
      </c>
      <c r="O59" s="30">
        <f t="shared" si="60"/>
        <v>19960</v>
      </c>
      <c r="P59" s="30">
        <f t="shared" si="60"/>
        <v>28630</v>
      </c>
      <c r="Q59" s="30">
        <f t="shared" si="60"/>
        <v>21514</v>
      </c>
      <c r="R59" s="30">
        <f t="shared" si="60"/>
        <v>25630</v>
      </c>
      <c r="S59" s="30">
        <f t="shared" si="60"/>
        <v>24967</v>
      </c>
      <c r="T59" s="30">
        <f t="shared" si="60"/>
        <v>27000</v>
      </c>
      <c r="U59" s="30">
        <f t="shared" si="60"/>
        <v>26981</v>
      </c>
      <c r="V59" s="30">
        <f t="shared" si="60"/>
        <v>25300</v>
      </c>
      <c r="W59" s="30">
        <f t="shared" si="60"/>
        <v>21977</v>
      </c>
      <c r="X59" s="30">
        <f t="shared" si="60"/>
        <v>25300</v>
      </c>
      <c r="Y59" s="30">
        <f aca="true" t="shared" si="61" ref="Y59:AD59">SUM(Y501)</f>
        <v>25995</v>
      </c>
      <c r="Z59" s="30">
        <f t="shared" si="61"/>
        <v>29080</v>
      </c>
      <c r="AA59" s="30">
        <f t="shared" si="61"/>
        <v>23093</v>
      </c>
      <c r="AB59" s="30">
        <f t="shared" si="61"/>
        <v>29224</v>
      </c>
      <c r="AC59" s="30">
        <f t="shared" si="61"/>
        <v>29224</v>
      </c>
      <c r="AD59" s="30">
        <f t="shared" si="61"/>
        <v>29470</v>
      </c>
      <c r="AE59" s="16">
        <f t="shared" si="7"/>
        <v>246</v>
      </c>
      <c r="AF59" s="33">
        <f t="shared" si="8"/>
        <v>0.008417738844785107</v>
      </c>
    </row>
    <row r="60" spans="1:32" ht="12" customHeight="1">
      <c r="A60" s="27">
        <v>615</v>
      </c>
      <c r="B60" s="28" t="s">
        <v>78</v>
      </c>
      <c r="C60" s="30">
        <f>SUM(C507)</f>
        <v>0</v>
      </c>
      <c r="D60" s="30">
        <f>SUM(D507)</f>
        <v>18791</v>
      </c>
      <c r="E60" s="30">
        <f aca="true" t="shared" si="62" ref="E60:X60">SUM(E507)</f>
        <v>20299</v>
      </c>
      <c r="F60" s="30">
        <f t="shared" si="62"/>
        <v>20716</v>
      </c>
      <c r="G60" s="30">
        <f t="shared" si="62"/>
        <v>17955</v>
      </c>
      <c r="H60" s="30">
        <f t="shared" si="62"/>
        <v>19651</v>
      </c>
      <c r="I60" s="30">
        <f t="shared" si="62"/>
        <v>19909</v>
      </c>
      <c r="J60" s="30">
        <f t="shared" si="62"/>
        <v>20600</v>
      </c>
      <c r="K60" s="30">
        <f t="shared" si="62"/>
        <v>17176</v>
      </c>
      <c r="L60" s="30">
        <f t="shared" si="62"/>
        <v>19650</v>
      </c>
      <c r="M60" s="30">
        <f t="shared" si="62"/>
        <v>18415</v>
      </c>
      <c r="N60" s="30">
        <f t="shared" si="62"/>
        <v>21920</v>
      </c>
      <c r="O60" s="30">
        <f t="shared" si="62"/>
        <v>24339</v>
      </c>
      <c r="P60" s="30">
        <f t="shared" si="62"/>
        <v>29650</v>
      </c>
      <c r="Q60" s="30">
        <f t="shared" si="62"/>
        <v>21878</v>
      </c>
      <c r="R60" s="30">
        <f t="shared" si="62"/>
        <v>29650</v>
      </c>
      <c r="S60" s="30">
        <f t="shared" si="62"/>
        <v>29580</v>
      </c>
      <c r="T60" s="30">
        <f t="shared" si="62"/>
        <v>32500</v>
      </c>
      <c r="U60" s="30">
        <f t="shared" si="62"/>
        <v>30083</v>
      </c>
      <c r="V60" s="30">
        <f t="shared" si="62"/>
        <v>27340</v>
      </c>
      <c r="W60" s="30">
        <f t="shared" si="62"/>
        <v>26228</v>
      </c>
      <c r="X60" s="30">
        <f t="shared" si="62"/>
        <v>25340</v>
      </c>
      <c r="Y60" s="30">
        <f aca="true" t="shared" si="63" ref="Y60:AD60">SUM(Y507)</f>
        <v>30374</v>
      </c>
      <c r="Z60" s="30">
        <f t="shared" si="63"/>
        <v>29675</v>
      </c>
      <c r="AA60" s="30">
        <f t="shared" si="63"/>
        <v>27585</v>
      </c>
      <c r="AB60" s="30">
        <f t="shared" si="63"/>
        <v>29717</v>
      </c>
      <c r="AC60" s="30">
        <f t="shared" si="63"/>
        <v>29717</v>
      </c>
      <c r="AD60" s="30">
        <f t="shared" si="63"/>
        <v>32226</v>
      </c>
      <c r="AE60" s="16">
        <f t="shared" si="7"/>
        <v>2509</v>
      </c>
      <c r="AF60" s="33">
        <f t="shared" si="8"/>
        <v>0.08442978766362688</v>
      </c>
    </row>
    <row r="61" spans="1:32" ht="12" customHeight="1">
      <c r="A61" s="27">
        <v>620</v>
      </c>
      <c r="B61" s="28" t="s">
        <v>79</v>
      </c>
      <c r="C61" s="30">
        <f>SUM(C513)</f>
        <v>0</v>
      </c>
      <c r="D61" s="30">
        <f>SUM(D513)</f>
        <v>0</v>
      </c>
      <c r="E61" s="30">
        <f aca="true" t="shared" si="64" ref="E61:X61">SUM(E513)</f>
        <v>0</v>
      </c>
      <c r="F61" s="30">
        <f t="shared" si="64"/>
        <v>6400</v>
      </c>
      <c r="G61" s="30">
        <f t="shared" si="64"/>
        <v>-5733</v>
      </c>
      <c r="H61" s="30">
        <f t="shared" si="64"/>
        <v>11000</v>
      </c>
      <c r="I61" s="30">
        <f t="shared" si="64"/>
        <v>10857</v>
      </c>
      <c r="J61" s="30">
        <f t="shared" si="64"/>
        <v>10700</v>
      </c>
      <c r="K61" s="30">
        <f t="shared" si="64"/>
        <v>12787</v>
      </c>
      <c r="L61" s="30">
        <f t="shared" si="64"/>
        <v>10700</v>
      </c>
      <c r="M61" s="30">
        <f t="shared" si="64"/>
        <v>16036</v>
      </c>
      <c r="N61" s="30">
        <f t="shared" si="64"/>
        <v>16146</v>
      </c>
      <c r="O61" s="30">
        <f t="shared" si="64"/>
        <v>9980</v>
      </c>
      <c r="P61" s="30">
        <f t="shared" si="64"/>
        <v>16146</v>
      </c>
      <c r="Q61" s="30">
        <f t="shared" si="64"/>
        <v>12356</v>
      </c>
      <c r="R61" s="30">
        <f t="shared" si="64"/>
        <v>16146</v>
      </c>
      <c r="S61" s="30">
        <f t="shared" si="64"/>
        <v>15324</v>
      </c>
      <c r="T61" s="30">
        <f t="shared" si="64"/>
        <v>17100</v>
      </c>
      <c r="U61" s="30">
        <f t="shared" si="64"/>
        <v>15417</v>
      </c>
      <c r="V61" s="30">
        <f t="shared" si="64"/>
        <v>13570</v>
      </c>
      <c r="W61" s="30">
        <f t="shared" si="64"/>
        <v>10075</v>
      </c>
      <c r="X61" s="30">
        <f t="shared" si="64"/>
        <v>15775</v>
      </c>
      <c r="Y61" s="30">
        <f aca="true" t="shared" si="65" ref="Y61:AD61">SUM(Y513)</f>
        <v>17002</v>
      </c>
      <c r="Z61" s="30">
        <f t="shared" si="65"/>
        <v>23317</v>
      </c>
      <c r="AA61" s="30">
        <f t="shared" si="65"/>
        <v>19232</v>
      </c>
      <c r="AB61" s="30">
        <f t="shared" si="65"/>
        <v>23467</v>
      </c>
      <c r="AC61" s="30">
        <f t="shared" si="65"/>
        <v>23467</v>
      </c>
      <c r="AD61" s="30">
        <f t="shared" si="65"/>
        <v>23639</v>
      </c>
      <c r="AE61" s="16">
        <f t="shared" si="7"/>
        <v>172</v>
      </c>
      <c r="AF61" s="33">
        <f t="shared" si="8"/>
        <v>0.0073294413431627395</v>
      </c>
    </row>
    <row r="62" spans="1:32" ht="12" customHeight="1">
      <c r="A62" s="27">
        <v>630</v>
      </c>
      <c r="B62" s="28" t="s">
        <v>80</v>
      </c>
      <c r="C62" s="30">
        <f>SUM(C520)</f>
        <v>10500</v>
      </c>
      <c r="D62" s="30">
        <f>SUM(D520)</f>
        <v>9600</v>
      </c>
      <c r="E62" s="30">
        <f aca="true" t="shared" si="66" ref="E62:X62">SUM(E520)</f>
        <v>9600</v>
      </c>
      <c r="F62" s="30">
        <f t="shared" si="66"/>
        <v>4500</v>
      </c>
      <c r="G62" s="30">
        <f t="shared" si="66"/>
        <v>2605</v>
      </c>
      <c r="H62" s="30">
        <f t="shared" si="66"/>
        <v>36300</v>
      </c>
      <c r="I62" s="30">
        <f t="shared" si="66"/>
        <v>24553</v>
      </c>
      <c r="J62" s="30">
        <f t="shared" si="66"/>
        <v>24300</v>
      </c>
      <c r="K62" s="30">
        <f t="shared" si="66"/>
        <v>22843</v>
      </c>
      <c r="L62" s="30">
        <f t="shared" si="66"/>
        <v>29000</v>
      </c>
      <c r="M62" s="30">
        <f t="shared" si="66"/>
        <v>27008</v>
      </c>
      <c r="N62" s="30">
        <f t="shared" si="66"/>
        <v>33000</v>
      </c>
      <c r="O62" s="30">
        <f t="shared" si="66"/>
        <v>35054</v>
      </c>
      <c r="P62" s="30">
        <f t="shared" si="66"/>
        <v>46550</v>
      </c>
      <c r="Q62" s="30">
        <f t="shared" si="66"/>
        <v>33308</v>
      </c>
      <c r="R62" s="30">
        <f t="shared" si="66"/>
        <v>39050</v>
      </c>
      <c r="S62" s="30">
        <f t="shared" si="66"/>
        <v>39032</v>
      </c>
      <c r="T62" s="30">
        <f t="shared" si="66"/>
        <v>40500</v>
      </c>
      <c r="U62" s="30">
        <f t="shared" si="66"/>
        <v>40287</v>
      </c>
      <c r="V62" s="30">
        <f t="shared" si="66"/>
        <v>42550</v>
      </c>
      <c r="W62" s="30">
        <f t="shared" si="66"/>
        <v>32684</v>
      </c>
      <c r="X62" s="30">
        <f t="shared" si="66"/>
        <v>64526</v>
      </c>
      <c r="Y62" s="30">
        <f aca="true" t="shared" si="67" ref="Y62:AD62">SUM(Y520)</f>
        <v>58121</v>
      </c>
      <c r="Z62" s="30">
        <f t="shared" si="67"/>
        <v>64773</v>
      </c>
      <c r="AA62" s="30">
        <f t="shared" si="67"/>
        <v>54978</v>
      </c>
      <c r="AB62" s="30">
        <f t="shared" si="67"/>
        <v>65765</v>
      </c>
      <c r="AC62" s="30">
        <f t="shared" si="67"/>
        <v>65765</v>
      </c>
      <c r="AD62" s="30">
        <f t="shared" si="67"/>
        <v>67563</v>
      </c>
      <c r="AE62" s="16">
        <f t="shared" si="7"/>
        <v>1798</v>
      </c>
      <c r="AF62" s="33">
        <f t="shared" si="8"/>
        <v>0.027339770394586786</v>
      </c>
    </row>
    <row r="63" spans="1:32" ht="12" customHeight="1">
      <c r="A63" s="27">
        <v>635</v>
      </c>
      <c r="B63" s="28" t="s">
        <v>81</v>
      </c>
      <c r="C63" s="30">
        <f>SUM(C526)</f>
        <v>2827</v>
      </c>
      <c r="D63" s="30">
        <f>SUM(D526)</f>
        <v>3050</v>
      </c>
      <c r="E63" s="30">
        <f aca="true" t="shared" si="68" ref="E63:X63">SUM(E526)</f>
        <v>1968</v>
      </c>
      <c r="F63" s="30">
        <f t="shared" si="68"/>
        <v>3300</v>
      </c>
      <c r="G63" s="30">
        <f t="shared" si="68"/>
        <v>2621</v>
      </c>
      <c r="H63" s="30">
        <f t="shared" si="68"/>
        <v>3300</v>
      </c>
      <c r="I63" s="30">
        <f t="shared" si="68"/>
        <v>3162</v>
      </c>
      <c r="J63" s="30">
        <f t="shared" si="68"/>
        <v>3400</v>
      </c>
      <c r="K63" s="30">
        <f t="shared" si="68"/>
        <v>3290</v>
      </c>
      <c r="L63" s="30">
        <f t="shared" si="68"/>
        <v>3300</v>
      </c>
      <c r="M63" s="30">
        <f t="shared" si="68"/>
        <v>4178</v>
      </c>
      <c r="N63" s="30">
        <f t="shared" si="68"/>
        <v>4004</v>
      </c>
      <c r="O63" s="30">
        <f t="shared" si="68"/>
        <v>3674</v>
      </c>
      <c r="P63" s="30">
        <f t="shared" si="68"/>
        <v>5422</v>
      </c>
      <c r="Q63" s="30">
        <f t="shared" si="68"/>
        <v>4632</v>
      </c>
      <c r="R63" s="30">
        <f t="shared" si="68"/>
        <v>5422</v>
      </c>
      <c r="S63" s="30">
        <f t="shared" si="68"/>
        <v>6203</v>
      </c>
      <c r="T63" s="30">
        <f t="shared" si="68"/>
        <v>6000</v>
      </c>
      <c r="U63" s="30">
        <f t="shared" si="68"/>
        <v>5485</v>
      </c>
      <c r="V63" s="30">
        <f t="shared" si="68"/>
        <v>5680</v>
      </c>
      <c r="W63" s="30">
        <f t="shared" si="68"/>
        <v>4764</v>
      </c>
      <c r="X63" s="30">
        <f t="shared" si="68"/>
        <v>6730</v>
      </c>
      <c r="Y63" s="30">
        <f aca="true" t="shared" si="69" ref="Y63:AD63">SUM(Y526)</f>
        <v>5394</v>
      </c>
      <c r="Z63" s="30">
        <f t="shared" si="69"/>
        <v>7880</v>
      </c>
      <c r="AA63" s="30">
        <f t="shared" si="69"/>
        <v>5410</v>
      </c>
      <c r="AB63" s="30">
        <f t="shared" si="69"/>
        <v>7920</v>
      </c>
      <c r="AC63" s="30">
        <f t="shared" si="69"/>
        <v>7920</v>
      </c>
      <c r="AD63" s="30">
        <f t="shared" si="69"/>
        <v>7955</v>
      </c>
      <c r="AE63" s="16">
        <f t="shared" si="7"/>
        <v>35</v>
      </c>
      <c r="AF63" s="33">
        <f t="shared" si="8"/>
        <v>0.004419191919191919</v>
      </c>
    </row>
    <row r="64" spans="2:32" ht="12" customHeight="1">
      <c r="B64" s="28" t="s">
        <v>82</v>
      </c>
      <c r="C64" s="30">
        <f>SUM(C58:C63)</f>
        <v>89263</v>
      </c>
      <c r="D64" s="30">
        <f>SUM(D58:D63)</f>
        <v>109440</v>
      </c>
      <c r="E64" s="30">
        <f aca="true" t="shared" si="70" ref="E64:Z64">SUM(E58:E63)</f>
        <v>107839</v>
      </c>
      <c r="F64" s="30">
        <f t="shared" si="70"/>
        <v>125455</v>
      </c>
      <c r="G64" s="30">
        <f t="shared" si="70"/>
        <v>97137</v>
      </c>
      <c r="H64" s="30">
        <f t="shared" si="70"/>
        <v>154454</v>
      </c>
      <c r="I64" s="30">
        <f t="shared" si="70"/>
        <v>141423</v>
      </c>
      <c r="J64" s="30">
        <f t="shared" si="70"/>
        <v>192976</v>
      </c>
      <c r="K64" s="30">
        <f t="shared" si="70"/>
        <v>204504</v>
      </c>
      <c r="L64" s="30">
        <f t="shared" si="70"/>
        <v>207411</v>
      </c>
      <c r="M64" s="30">
        <f t="shared" si="70"/>
        <v>205078</v>
      </c>
      <c r="N64" s="30">
        <f t="shared" si="70"/>
        <v>223674</v>
      </c>
      <c r="O64" s="30">
        <f t="shared" si="70"/>
        <v>223911</v>
      </c>
      <c r="P64" s="30">
        <f t="shared" si="70"/>
        <v>257995</v>
      </c>
      <c r="Q64" s="30">
        <f t="shared" si="70"/>
        <v>224632</v>
      </c>
      <c r="R64" s="30">
        <f t="shared" si="70"/>
        <v>257555</v>
      </c>
      <c r="S64" s="30">
        <f t="shared" si="70"/>
        <v>256149</v>
      </c>
      <c r="T64" s="30">
        <f t="shared" si="70"/>
        <v>272381</v>
      </c>
      <c r="U64" s="30">
        <f t="shared" si="70"/>
        <v>266375</v>
      </c>
      <c r="V64" s="30">
        <f t="shared" si="70"/>
        <v>226210</v>
      </c>
      <c r="W64" s="30">
        <f t="shared" si="70"/>
        <v>198135</v>
      </c>
      <c r="X64" s="30">
        <f t="shared" si="70"/>
        <v>263641</v>
      </c>
      <c r="Y64" s="30">
        <f t="shared" si="70"/>
        <v>241064</v>
      </c>
      <c r="Z64" s="30">
        <f t="shared" si="70"/>
        <v>319212</v>
      </c>
      <c r="AA64" s="30">
        <f>SUM(AA58:AA63)</f>
        <v>291129</v>
      </c>
      <c r="AB64" s="30">
        <f>SUM(AB58:AB63)</f>
        <v>349961</v>
      </c>
      <c r="AC64" s="30">
        <f>SUM(AC58:AC63)</f>
        <v>349961</v>
      </c>
      <c r="AD64" s="30">
        <f>SUM(AD58:AD63)</f>
        <v>357375</v>
      </c>
      <c r="AE64" s="16">
        <f t="shared" si="7"/>
        <v>7414</v>
      </c>
      <c r="AF64" s="33">
        <f t="shared" si="8"/>
        <v>0.02118521778140993</v>
      </c>
    </row>
    <row r="65" spans="1:32" ht="12" customHeight="1">
      <c r="A65" s="27">
        <v>640</v>
      </c>
      <c r="B65" s="28" t="s">
        <v>83</v>
      </c>
      <c r="C65" s="30">
        <f>SUM(C546)</f>
        <v>23976</v>
      </c>
      <c r="D65" s="30">
        <f>SUM(D546)</f>
        <v>22643</v>
      </c>
      <c r="E65" s="30">
        <f aca="true" t="shared" si="71" ref="E65:X65">SUM(E546)</f>
        <v>24618</v>
      </c>
      <c r="F65" s="30">
        <f t="shared" si="71"/>
        <v>29395.427499999998</v>
      </c>
      <c r="G65" s="30">
        <f t="shared" si="71"/>
        <v>27060</v>
      </c>
      <c r="H65" s="30">
        <f t="shared" si="71"/>
        <v>35097</v>
      </c>
      <c r="I65" s="30">
        <f t="shared" si="71"/>
        <v>34626</v>
      </c>
      <c r="J65" s="30">
        <f t="shared" si="71"/>
        <v>38186.845</v>
      </c>
      <c r="K65" s="30">
        <f t="shared" si="71"/>
        <v>36162</v>
      </c>
      <c r="L65" s="30">
        <f t="shared" si="71"/>
        <v>40213</v>
      </c>
      <c r="M65" s="30">
        <f t="shared" si="71"/>
        <v>27483</v>
      </c>
      <c r="N65" s="30">
        <f t="shared" si="71"/>
        <v>49356.4645</v>
      </c>
      <c r="O65" s="30">
        <f t="shared" si="71"/>
        <v>43727</v>
      </c>
      <c r="P65" s="30">
        <f t="shared" si="71"/>
        <v>51926.698000000004</v>
      </c>
      <c r="Q65" s="30">
        <f t="shared" si="71"/>
        <v>59652</v>
      </c>
      <c r="R65" s="30">
        <f t="shared" si="71"/>
        <v>55109.519499999995</v>
      </c>
      <c r="S65" s="30">
        <f t="shared" si="71"/>
        <v>54858</v>
      </c>
      <c r="T65" s="30">
        <f t="shared" si="71"/>
        <v>58926.369999999995</v>
      </c>
      <c r="U65" s="30">
        <f t="shared" si="71"/>
        <v>56772</v>
      </c>
      <c r="V65" s="30">
        <f t="shared" si="71"/>
        <v>56035.9965</v>
      </c>
      <c r="W65" s="30">
        <f t="shared" si="71"/>
        <v>54345</v>
      </c>
      <c r="X65" s="30">
        <f t="shared" si="71"/>
        <v>60630.9965</v>
      </c>
      <c r="Y65" s="30">
        <f aca="true" t="shared" si="72" ref="Y65:AD65">SUM(Y546)</f>
        <v>58500</v>
      </c>
      <c r="Z65" s="30">
        <f t="shared" si="72"/>
        <v>81649.305</v>
      </c>
      <c r="AA65" s="30">
        <f t="shared" si="72"/>
        <v>85719</v>
      </c>
      <c r="AB65" s="30">
        <f t="shared" si="72"/>
        <v>82371.13500000001</v>
      </c>
      <c r="AC65" s="30">
        <f t="shared" si="72"/>
        <v>82097.475</v>
      </c>
      <c r="AD65" s="30">
        <f t="shared" si="72"/>
        <v>92585.47750000001</v>
      </c>
      <c r="AE65" s="16">
        <f t="shared" si="7"/>
        <v>10214.342499999999</v>
      </c>
      <c r="AF65" s="33">
        <f t="shared" si="8"/>
        <v>0.124003906222732</v>
      </c>
    </row>
    <row r="66" spans="1:32" ht="12" customHeight="1">
      <c r="A66" s="27">
        <v>641</v>
      </c>
      <c r="B66" s="28" t="s">
        <v>84</v>
      </c>
      <c r="C66" s="30">
        <f>SUM(C566)</f>
        <v>71214</v>
      </c>
      <c r="D66" s="30">
        <f>SUM(D566)</f>
        <v>74761</v>
      </c>
      <c r="E66" s="30">
        <f aca="true" t="shared" si="73" ref="E66:X66">SUM(E566)</f>
        <v>77046</v>
      </c>
      <c r="F66" s="30">
        <f t="shared" si="73"/>
        <v>76964.8575</v>
      </c>
      <c r="G66" s="30">
        <f t="shared" si="73"/>
        <v>75543</v>
      </c>
      <c r="H66" s="30">
        <f t="shared" si="73"/>
        <v>85504</v>
      </c>
      <c r="I66" s="30">
        <f t="shared" si="73"/>
        <v>84259</v>
      </c>
      <c r="J66" s="30">
        <f t="shared" si="73"/>
        <v>92961.35250000001</v>
      </c>
      <c r="K66" s="30">
        <f t="shared" si="73"/>
        <v>95643</v>
      </c>
      <c r="L66" s="30">
        <f t="shared" si="73"/>
        <v>99880</v>
      </c>
      <c r="M66" s="30">
        <f t="shared" si="73"/>
        <v>87406</v>
      </c>
      <c r="N66" s="30">
        <f t="shared" si="73"/>
        <v>105090.7485</v>
      </c>
      <c r="O66" s="30">
        <f t="shared" si="73"/>
        <v>109649</v>
      </c>
      <c r="P66" s="30">
        <f t="shared" si="73"/>
        <v>112106.374</v>
      </c>
      <c r="Q66" s="30">
        <f t="shared" si="73"/>
        <v>112568</v>
      </c>
      <c r="R66" s="30">
        <f t="shared" si="73"/>
        <v>139765.7665</v>
      </c>
      <c r="S66" s="30">
        <f t="shared" si="73"/>
        <v>138894</v>
      </c>
      <c r="T66" s="30">
        <f t="shared" si="73"/>
        <v>146996.7235</v>
      </c>
      <c r="U66" s="30">
        <f t="shared" si="73"/>
        <v>139224</v>
      </c>
      <c r="V66" s="30">
        <f t="shared" si="73"/>
        <v>141178.865</v>
      </c>
      <c r="W66" s="30">
        <f t="shared" si="73"/>
        <v>140833</v>
      </c>
      <c r="X66" s="30">
        <f t="shared" si="73"/>
        <v>143423.865</v>
      </c>
      <c r="Y66" s="30">
        <f aca="true" t="shared" si="74" ref="Y66:AD66">SUM(Y566)</f>
        <v>134945</v>
      </c>
      <c r="Z66" s="30">
        <f t="shared" si="74"/>
        <v>145481.644</v>
      </c>
      <c r="AA66" s="30">
        <f t="shared" si="74"/>
        <v>142573</v>
      </c>
      <c r="AB66" s="30">
        <f t="shared" si="74"/>
        <v>150988.648</v>
      </c>
      <c r="AC66" s="30">
        <f t="shared" si="74"/>
        <v>148856.2725</v>
      </c>
      <c r="AD66" s="30">
        <f t="shared" si="74"/>
        <v>152558.602</v>
      </c>
      <c r="AE66" s="16">
        <f t="shared" si="7"/>
        <v>1569.954000000027</v>
      </c>
      <c r="AF66" s="33">
        <f t="shared" si="8"/>
        <v>0.010397828053934407</v>
      </c>
    </row>
    <row r="67" spans="1:32" ht="12" customHeight="1">
      <c r="A67" s="27">
        <v>645</v>
      </c>
      <c r="B67" s="28" t="s">
        <v>85</v>
      </c>
      <c r="C67" s="30">
        <f>SUM(C594)</f>
        <v>88916</v>
      </c>
      <c r="D67" s="30">
        <f>SUM(D594)</f>
        <v>91230</v>
      </c>
      <c r="E67" s="30">
        <f aca="true" t="shared" si="75" ref="E67:X67">SUM(E594)</f>
        <v>89900</v>
      </c>
      <c r="F67" s="30">
        <f t="shared" si="75"/>
        <v>94503</v>
      </c>
      <c r="G67" s="30">
        <f t="shared" si="75"/>
        <v>93792</v>
      </c>
      <c r="H67" s="30">
        <f t="shared" si="75"/>
        <v>96559</v>
      </c>
      <c r="I67" s="30">
        <f t="shared" si="75"/>
        <v>94386</v>
      </c>
      <c r="J67" s="30">
        <f t="shared" si="75"/>
        <v>103319.924</v>
      </c>
      <c r="K67" s="30">
        <f t="shared" si="75"/>
        <v>94792</v>
      </c>
      <c r="L67" s="30">
        <f t="shared" si="75"/>
        <v>107998</v>
      </c>
      <c r="M67" s="30">
        <f t="shared" si="75"/>
        <v>99653</v>
      </c>
      <c r="N67" s="30">
        <f t="shared" si="75"/>
        <v>115914.6915</v>
      </c>
      <c r="O67" s="30">
        <f t="shared" si="75"/>
        <v>113867</v>
      </c>
      <c r="P67" s="30">
        <f t="shared" si="75"/>
        <v>123137</v>
      </c>
      <c r="Q67" s="30">
        <f t="shared" si="75"/>
        <v>119173</v>
      </c>
      <c r="R67" s="30">
        <f t="shared" si="75"/>
        <v>146308.45549999998</v>
      </c>
      <c r="S67" s="30">
        <f t="shared" si="75"/>
        <v>132475</v>
      </c>
      <c r="T67" s="30">
        <f t="shared" si="75"/>
        <v>162729.1345</v>
      </c>
      <c r="U67" s="30">
        <f t="shared" si="75"/>
        <v>152155</v>
      </c>
      <c r="V67" s="30">
        <f t="shared" si="75"/>
        <v>158272.657</v>
      </c>
      <c r="W67" s="30">
        <f t="shared" si="75"/>
        <v>157817</v>
      </c>
      <c r="X67" s="30">
        <f t="shared" si="75"/>
        <v>160807.657</v>
      </c>
      <c r="Y67" s="30">
        <f aca="true" t="shared" si="76" ref="Y67:AD67">SUM(Y594)</f>
        <v>142390</v>
      </c>
      <c r="Z67" s="30">
        <f t="shared" si="76"/>
        <v>244015.25400000002</v>
      </c>
      <c r="AA67" s="30">
        <f t="shared" si="76"/>
        <v>208439</v>
      </c>
      <c r="AB67" s="30">
        <f t="shared" si="76"/>
        <v>250316.62900000002</v>
      </c>
      <c r="AC67" s="30">
        <f t="shared" si="76"/>
        <v>247776.45</v>
      </c>
      <c r="AD67" s="30">
        <f t="shared" si="76"/>
        <v>215496.3825</v>
      </c>
      <c r="AE67" s="16">
        <f t="shared" si="7"/>
        <v>-34820.24650000001</v>
      </c>
      <c r="AF67" s="33">
        <f t="shared" si="8"/>
        <v>-0.1391048075355793</v>
      </c>
    </row>
    <row r="68" spans="1:32" ht="12" customHeight="1" hidden="1">
      <c r="A68" s="27">
        <v>655</v>
      </c>
      <c r="B68" s="28" t="s">
        <v>86</v>
      </c>
      <c r="C68" s="30">
        <f>SUM(C620)</f>
        <v>192531</v>
      </c>
      <c r="D68" s="30">
        <f>SUM(D620)</f>
        <v>299726</v>
      </c>
      <c r="E68" s="30">
        <f aca="true" t="shared" si="77" ref="E68:X68">SUM(E620)</f>
        <v>332760</v>
      </c>
      <c r="F68" s="30">
        <f t="shared" si="77"/>
        <v>350954.445</v>
      </c>
      <c r="G68" s="30">
        <f t="shared" si="77"/>
        <v>356039</v>
      </c>
      <c r="H68" s="30">
        <f t="shared" si="77"/>
        <v>352905</v>
      </c>
      <c r="I68" s="30">
        <f t="shared" si="77"/>
        <v>347645</v>
      </c>
      <c r="J68" s="30">
        <f t="shared" si="77"/>
        <v>353772</v>
      </c>
      <c r="K68" s="30">
        <f t="shared" si="77"/>
        <v>365837</v>
      </c>
      <c r="L68" s="30">
        <f t="shared" si="77"/>
        <v>381273</v>
      </c>
      <c r="M68" s="30">
        <f t="shared" si="77"/>
        <v>360150</v>
      </c>
      <c r="N68" s="30">
        <f t="shared" si="77"/>
        <v>377675</v>
      </c>
      <c r="O68" s="30">
        <f t="shared" si="77"/>
        <v>369363</v>
      </c>
      <c r="P68" s="30">
        <f t="shared" si="77"/>
        <v>392426</v>
      </c>
      <c r="Q68" s="30">
        <f t="shared" si="77"/>
        <v>402932</v>
      </c>
      <c r="R68" s="30">
        <f t="shared" si="77"/>
        <v>399164</v>
      </c>
      <c r="S68" s="30">
        <f t="shared" si="77"/>
        <v>416186</v>
      </c>
      <c r="T68" s="30">
        <f t="shared" si="77"/>
        <v>322432</v>
      </c>
      <c r="U68" s="30">
        <f t="shared" si="77"/>
        <v>350408</v>
      </c>
      <c r="V68" s="30">
        <f t="shared" si="77"/>
        <v>319728</v>
      </c>
      <c r="W68" s="30">
        <f t="shared" si="77"/>
        <v>308295</v>
      </c>
      <c r="X68" s="30">
        <f t="shared" si="77"/>
        <v>306042</v>
      </c>
      <c r="Y68" s="30">
        <f>SUM(Y620)</f>
        <v>301150</v>
      </c>
      <c r="Z68" s="30">
        <f>SUM(Z620)</f>
        <v>316970</v>
      </c>
      <c r="AA68" s="30">
        <f>SUM(AA620)</f>
        <v>366744</v>
      </c>
      <c r="AB68" s="30">
        <v>0</v>
      </c>
      <c r="AC68" s="30">
        <v>0</v>
      </c>
      <c r="AD68" s="30">
        <v>0</v>
      </c>
      <c r="AE68" s="16"/>
      <c r="AF68" s="33"/>
    </row>
    <row r="69" spans="1:32" ht="12" customHeight="1" hidden="1">
      <c r="A69" s="27">
        <v>656</v>
      </c>
      <c r="B69" s="28" t="s">
        <v>87</v>
      </c>
      <c r="C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f>SUM(AD69-AB69)</f>
        <v>0</v>
      </c>
      <c r="AF69" s="33"/>
    </row>
    <row r="70" spans="1:32" ht="12" customHeight="1">
      <c r="A70" s="27">
        <v>660</v>
      </c>
      <c r="B70" s="28" t="s">
        <v>88</v>
      </c>
      <c r="C70" s="30">
        <f>SUM(C632)</f>
        <v>29629</v>
      </c>
      <c r="D70" s="30">
        <f>SUM(D632)</f>
        <v>17655</v>
      </c>
      <c r="E70" s="30">
        <f aca="true" t="shared" si="78" ref="E70:X70">SUM(E632)</f>
        <v>17223</v>
      </c>
      <c r="F70" s="30">
        <f t="shared" si="78"/>
        <v>17730.682</v>
      </c>
      <c r="G70" s="30">
        <f t="shared" si="78"/>
        <v>17581</v>
      </c>
      <c r="H70" s="30">
        <f t="shared" si="78"/>
        <v>17808</v>
      </c>
      <c r="I70" s="30">
        <f t="shared" si="78"/>
        <v>17093</v>
      </c>
      <c r="J70" s="30">
        <f t="shared" si="78"/>
        <v>15887.851</v>
      </c>
      <c r="K70" s="30">
        <f t="shared" si="78"/>
        <v>15856</v>
      </c>
      <c r="L70" s="30">
        <f t="shared" si="78"/>
        <v>15998</v>
      </c>
      <c r="M70" s="30">
        <f t="shared" si="78"/>
        <v>16302</v>
      </c>
      <c r="N70" s="30">
        <f t="shared" si="78"/>
        <v>18064</v>
      </c>
      <c r="O70" s="30">
        <f t="shared" si="78"/>
        <v>13168</v>
      </c>
      <c r="P70" s="30">
        <f t="shared" si="78"/>
        <v>19151</v>
      </c>
      <c r="Q70" s="30">
        <f t="shared" si="78"/>
        <v>17946</v>
      </c>
      <c r="R70" s="30">
        <f t="shared" si="78"/>
        <v>19272</v>
      </c>
      <c r="S70" s="30">
        <f t="shared" si="78"/>
        <v>34246</v>
      </c>
      <c r="T70" s="30">
        <f t="shared" si="78"/>
        <v>19397</v>
      </c>
      <c r="U70" s="30">
        <f t="shared" si="78"/>
        <v>17293</v>
      </c>
      <c r="V70" s="30">
        <f t="shared" si="78"/>
        <v>19386</v>
      </c>
      <c r="W70" s="30">
        <f t="shared" si="78"/>
        <v>18762</v>
      </c>
      <c r="X70" s="30">
        <f t="shared" si="78"/>
        <v>19386</v>
      </c>
      <c r="Y70" s="30">
        <f aca="true" t="shared" si="79" ref="Y70:AD70">SUM(Y632)</f>
        <v>19690</v>
      </c>
      <c r="Z70" s="30">
        <f t="shared" si="79"/>
        <v>21942.75</v>
      </c>
      <c r="AA70" s="30">
        <f t="shared" si="79"/>
        <v>25002.75</v>
      </c>
      <c r="AB70" s="30">
        <f t="shared" si="79"/>
        <v>22061.165</v>
      </c>
      <c r="AC70" s="30">
        <f t="shared" si="79"/>
        <v>22066.165</v>
      </c>
      <c r="AD70" s="30">
        <f t="shared" si="79"/>
        <v>22163.05</v>
      </c>
      <c r="AE70" s="30">
        <f>SUM(AD70-AB70)</f>
        <v>101.8849999999984</v>
      </c>
      <c r="AF70" s="33">
        <f>SUM(AE70/AB70)</f>
        <v>0.004618296449892759</v>
      </c>
    </row>
    <row r="71" spans="1:32" s="26" customFormat="1" ht="12" customHeight="1">
      <c r="A71" s="34"/>
      <c r="B71" s="28" t="s">
        <v>89</v>
      </c>
      <c r="C71" s="30">
        <f aca="true" t="shared" si="80" ref="C71:Z71">SUM(C65:C70)</f>
        <v>406266</v>
      </c>
      <c r="D71" s="30">
        <f t="shared" si="80"/>
        <v>506015</v>
      </c>
      <c r="E71" s="30">
        <f t="shared" si="80"/>
        <v>541547</v>
      </c>
      <c r="F71" s="30">
        <f t="shared" si="80"/>
        <v>569548.412</v>
      </c>
      <c r="G71" s="30">
        <f t="shared" si="80"/>
        <v>570015</v>
      </c>
      <c r="H71" s="30">
        <f t="shared" si="80"/>
        <v>587873</v>
      </c>
      <c r="I71" s="30">
        <f t="shared" si="80"/>
        <v>578009</v>
      </c>
      <c r="J71" s="30">
        <f t="shared" si="80"/>
        <v>604127.9725</v>
      </c>
      <c r="K71" s="30">
        <f t="shared" si="80"/>
        <v>608290</v>
      </c>
      <c r="L71" s="30">
        <f t="shared" si="80"/>
        <v>645362</v>
      </c>
      <c r="M71" s="30">
        <f t="shared" si="80"/>
        <v>590994</v>
      </c>
      <c r="N71" s="30">
        <f t="shared" si="80"/>
        <v>666100.9045</v>
      </c>
      <c r="O71" s="30">
        <f t="shared" si="80"/>
        <v>649774</v>
      </c>
      <c r="P71" s="30">
        <f t="shared" si="80"/>
        <v>698747.0719999999</v>
      </c>
      <c r="Q71" s="30">
        <f t="shared" si="80"/>
        <v>712271</v>
      </c>
      <c r="R71" s="30">
        <f t="shared" si="80"/>
        <v>759619.7415</v>
      </c>
      <c r="S71" s="30">
        <f t="shared" si="80"/>
        <v>776659</v>
      </c>
      <c r="T71" s="30">
        <f t="shared" si="80"/>
        <v>710481.228</v>
      </c>
      <c r="U71" s="30">
        <f t="shared" si="80"/>
        <v>715852</v>
      </c>
      <c r="V71" s="30">
        <f t="shared" si="80"/>
        <v>694601.5185</v>
      </c>
      <c r="W71" s="30">
        <f t="shared" si="80"/>
        <v>680052</v>
      </c>
      <c r="X71" s="30">
        <f t="shared" si="80"/>
        <v>690290.5185</v>
      </c>
      <c r="Y71" s="30">
        <f t="shared" si="80"/>
        <v>656675</v>
      </c>
      <c r="Z71" s="30">
        <f t="shared" si="80"/>
        <v>810058.953</v>
      </c>
      <c r="AA71" s="30">
        <f>SUM(AA65:AA70)</f>
        <v>828477.75</v>
      </c>
      <c r="AB71" s="30">
        <f>SUM(AB65:AB70)</f>
        <v>505737.577</v>
      </c>
      <c r="AC71" s="30">
        <f>SUM(AC65:AC70)</f>
        <v>500796.3625</v>
      </c>
      <c r="AD71" s="30">
        <f>SUM(AD65:AD70)</f>
        <v>482803.51200000005</v>
      </c>
      <c r="AE71" s="30">
        <f>SUM(AD71-AB71)</f>
        <v>-22934.064999999944</v>
      </c>
      <c r="AF71" s="33">
        <f>SUM(AE71/AB71)</f>
        <v>-0.04534775749914257</v>
      </c>
    </row>
    <row r="72" spans="1:32" ht="12" customHeight="1">
      <c r="A72" s="34">
        <v>715</v>
      </c>
      <c r="B72" s="28" t="s">
        <v>90</v>
      </c>
      <c r="C72" s="30">
        <f>SUM(C641)</f>
        <v>819521</v>
      </c>
      <c r="D72" s="30">
        <f>SUM(D641)</f>
        <v>716035</v>
      </c>
      <c r="E72" s="30">
        <f aca="true" t="shared" si="81" ref="E72:K72">SUM(E641)</f>
        <v>510070</v>
      </c>
      <c r="F72" s="30">
        <f t="shared" si="81"/>
        <v>524000</v>
      </c>
      <c r="G72" s="30">
        <f t="shared" si="81"/>
        <v>612201</v>
      </c>
      <c r="H72" s="30">
        <f t="shared" si="81"/>
        <v>524500</v>
      </c>
      <c r="I72" s="30">
        <f t="shared" si="81"/>
        <v>373708</v>
      </c>
      <c r="J72" s="30">
        <f t="shared" si="81"/>
        <v>509000</v>
      </c>
      <c r="K72" s="30">
        <f t="shared" si="81"/>
        <v>746520</v>
      </c>
      <c r="L72" s="30">
        <v>551073</v>
      </c>
      <c r="M72" s="30">
        <v>551073</v>
      </c>
      <c r="N72" s="30">
        <v>646672</v>
      </c>
      <c r="O72" s="30">
        <v>551073</v>
      </c>
      <c r="P72" s="30">
        <v>639000</v>
      </c>
      <c r="Q72" s="30">
        <v>639000</v>
      </c>
      <c r="R72" s="30">
        <v>560700</v>
      </c>
      <c r="S72" s="30">
        <v>560700</v>
      </c>
      <c r="T72" s="30">
        <v>497500</v>
      </c>
      <c r="U72" s="30">
        <v>497500</v>
      </c>
      <c r="V72" s="30">
        <v>400000</v>
      </c>
      <c r="W72" s="30">
        <v>532861</v>
      </c>
      <c r="X72" s="30">
        <v>466178</v>
      </c>
      <c r="Y72" s="30">
        <v>466178</v>
      </c>
      <c r="Z72" s="30">
        <v>566000</v>
      </c>
      <c r="AA72" s="30">
        <v>566000</v>
      </c>
      <c r="AB72" s="30">
        <v>700000</v>
      </c>
      <c r="AC72" s="30">
        <v>700000</v>
      </c>
      <c r="AD72" s="30">
        <v>800000</v>
      </c>
      <c r="AE72" s="30">
        <f>SUM(AD72-AB72)</f>
        <v>100000</v>
      </c>
      <c r="AF72" s="33">
        <f>SUM(AE72/AB72)</f>
        <v>0.14285714285714285</v>
      </c>
    </row>
    <row r="73" spans="1:32" s="26" customFormat="1" ht="12" customHeight="1">
      <c r="A73" s="5"/>
      <c r="B73" s="5" t="s">
        <v>91</v>
      </c>
      <c r="C73" s="4">
        <f aca="true" t="shared" si="82" ref="C73:AD73">SUM(C37+C43+C52+C55+C56+C57+C64+C71+C72)</f>
        <v>5781662</v>
      </c>
      <c r="D73" s="4">
        <f t="shared" si="82"/>
        <v>6610622.973</v>
      </c>
      <c r="E73" s="4">
        <f t="shared" si="82"/>
        <v>6553774</v>
      </c>
      <c r="F73" s="4">
        <f t="shared" si="82"/>
        <v>6818690.661</v>
      </c>
      <c r="G73" s="4">
        <f t="shared" si="82"/>
        <v>6736697</v>
      </c>
      <c r="H73" s="4">
        <f t="shared" si="82"/>
        <v>7059241</v>
      </c>
      <c r="I73" s="4">
        <f t="shared" si="82"/>
        <v>6940827</v>
      </c>
      <c r="J73" s="4">
        <f t="shared" si="82"/>
        <v>7340259.544</v>
      </c>
      <c r="K73" s="4">
        <f t="shared" si="82"/>
        <v>7269846</v>
      </c>
      <c r="L73" s="4">
        <f t="shared" si="82"/>
        <v>7659538</v>
      </c>
      <c r="M73" s="4">
        <f t="shared" si="82"/>
        <v>7471140.33</v>
      </c>
      <c r="N73" s="4">
        <f t="shared" si="82"/>
        <v>7969830.374</v>
      </c>
      <c r="O73" s="4">
        <f t="shared" si="82"/>
        <v>7672495</v>
      </c>
      <c r="P73" s="4">
        <f t="shared" si="82"/>
        <v>8310185.3845</v>
      </c>
      <c r="Q73" s="4">
        <f t="shared" si="82"/>
        <v>8128218</v>
      </c>
      <c r="R73" s="4">
        <f t="shared" si="82"/>
        <v>8515389.743259003</v>
      </c>
      <c r="S73" s="4">
        <f t="shared" si="82"/>
        <v>8441854.09</v>
      </c>
      <c r="T73" s="4">
        <f t="shared" si="82"/>
        <v>8804090.05672</v>
      </c>
      <c r="U73" s="4">
        <f t="shared" si="82"/>
        <v>8550084.3477</v>
      </c>
      <c r="V73" s="4">
        <f t="shared" si="82"/>
        <v>8533253.5357</v>
      </c>
      <c r="W73" s="4">
        <f t="shared" si="82"/>
        <v>8140146.3477</v>
      </c>
      <c r="X73" s="4">
        <f t="shared" si="82"/>
        <v>8539686.672200002</v>
      </c>
      <c r="Y73" s="4">
        <f t="shared" si="82"/>
        <v>8173990.3477</v>
      </c>
      <c r="Z73" s="4">
        <f t="shared" si="82"/>
        <v>8919379.461</v>
      </c>
      <c r="AA73" s="4">
        <f t="shared" si="82"/>
        <v>8589159.120000001</v>
      </c>
      <c r="AB73" s="4">
        <f t="shared" si="82"/>
        <v>8865608.0035</v>
      </c>
      <c r="AC73" s="4">
        <f t="shared" si="82"/>
        <v>8812204.5975</v>
      </c>
      <c r="AD73" s="4">
        <f t="shared" si="82"/>
        <v>9015906.3445</v>
      </c>
      <c r="AE73" s="30">
        <f>SUM(AD73-AB73)</f>
        <v>150298.34100000001</v>
      </c>
      <c r="AF73" s="189">
        <f>SUM(AE73/AB73)</f>
        <v>0.01695296486610559</v>
      </c>
    </row>
    <row r="74" spans="1:32" ht="12" customHeight="1">
      <c r="A74" s="3"/>
      <c r="B74" s="3" t="s">
        <v>92</v>
      </c>
      <c r="C74" s="3" t="s">
        <v>1</v>
      </c>
      <c r="D74" s="6" t="s">
        <v>2</v>
      </c>
      <c r="E74" s="6" t="s">
        <v>1</v>
      </c>
      <c r="F74" s="6" t="s">
        <v>2</v>
      </c>
      <c r="G74" s="6" t="s">
        <v>1</v>
      </c>
      <c r="H74" s="6" t="s">
        <v>2</v>
      </c>
      <c r="I74" s="6" t="s">
        <v>1</v>
      </c>
      <c r="J74" s="6" t="s">
        <v>2</v>
      </c>
      <c r="K74" s="6" t="s">
        <v>1</v>
      </c>
      <c r="L74" s="6" t="s">
        <v>2</v>
      </c>
      <c r="M74" s="6" t="s">
        <v>1</v>
      </c>
      <c r="N74" s="6" t="s">
        <v>2</v>
      </c>
      <c r="O74" s="6" t="s">
        <v>1</v>
      </c>
      <c r="P74" s="6" t="s">
        <v>2</v>
      </c>
      <c r="Q74" s="6" t="s">
        <v>44</v>
      </c>
      <c r="R74" s="6" t="s">
        <v>2</v>
      </c>
      <c r="S74" s="6" t="s">
        <v>1</v>
      </c>
      <c r="T74" s="6" t="s">
        <v>2</v>
      </c>
      <c r="U74" s="6" t="s">
        <v>44</v>
      </c>
      <c r="V74" s="6" t="s">
        <v>2</v>
      </c>
      <c r="W74" s="6" t="s">
        <v>1</v>
      </c>
      <c r="X74" s="6" t="s">
        <v>2</v>
      </c>
      <c r="Y74" s="6" t="s">
        <v>1</v>
      </c>
      <c r="Z74" s="6" t="s">
        <v>2</v>
      </c>
      <c r="AA74" s="6" t="s">
        <v>1</v>
      </c>
      <c r="AB74" s="6" t="s">
        <v>2</v>
      </c>
      <c r="AC74" s="3" t="s">
        <v>190</v>
      </c>
      <c r="AD74" s="3" t="s">
        <v>2</v>
      </c>
      <c r="AE74" s="6" t="s">
        <v>4</v>
      </c>
      <c r="AF74" s="7" t="s">
        <v>5</v>
      </c>
    </row>
    <row r="75" spans="1:32" ht="12" customHeight="1">
      <c r="A75" s="3"/>
      <c r="B75" s="32"/>
      <c r="C75" s="3" t="s">
        <v>6</v>
      </c>
      <c r="D75" s="6" t="s">
        <v>7</v>
      </c>
      <c r="E75" s="6" t="s">
        <v>7</v>
      </c>
      <c r="F75" s="6" t="s">
        <v>8</v>
      </c>
      <c r="G75" s="6" t="s">
        <v>8</v>
      </c>
      <c r="H75" s="6" t="s">
        <v>9</v>
      </c>
      <c r="I75" s="6" t="s">
        <v>9</v>
      </c>
      <c r="J75" s="6" t="s">
        <v>10</v>
      </c>
      <c r="K75" s="6" t="s">
        <v>10</v>
      </c>
      <c r="L75" s="6" t="s">
        <v>11</v>
      </c>
      <c r="M75" s="6" t="s">
        <v>11</v>
      </c>
      <c r="N75" s="6" t="s">
        <v>45</v>
      </c>
      <c r="O75" s="6" t="s">
        <v>12</v>
      </c>
      <c r="P75" s="6" t="s">
        <v>46</v>
      </c>
      <c r="Q75" s="6" t="s">
        <v>46</v>
      </c>
      <c r="R75" s="6" t="s">
        <v>47</v>
      </c>
      <c r="S75" s="6" t="s">
        <v>14</v>
      </c>
      <c r="T75" s="6" t="s">
        <v>15</v>
      </c>
      <c r="U75" s="6" t="s">
        <v>15</v>
      </c>
      <c r="V75" s="6" t="s">
        <v>16</v>
      </c>
      <c r="W75" s="6" t="s">
        <v>16</v>
      </c>
      <c r="X75" s="6" t="s">
        <v>17</v>
      </c>
      <c r="Y75" s="6" t="s">
        <v>17</v>
      </c>
      <c r="Z75" s="6" t="s">
        <v>18</v>
      </c>
      <c r="AA75" s="6" t="s">
        <v>18</v>
      </c>
      <c r="AB75" s="6" t="s">
        <v>19</v>
      </c>
      <c r="AC75" s="6" t="s">
        <v>19</v>
      </c>
      <c r="AD75" s="6" t="s">
        <v>441</v>
      </c>
      <c r="AE75" s="6" t="s">
        <v>442</v>
      </c>
      <c r="AF75" s="7" t="s">
        <v>442</v>
      </c>
    </row>
    <row r="76" spans="2:32" ht="12" customHeight="1">
      <c r="B76" s="5" t="s">
        <v>93</v>
      </c>
      <c r="C76" s="30">
        <f aca="true" t="shared" si="83" ref="C76:AB76">SUM(C123+C145+C248+C277+C306+C354+C397+C439+C480+C529+C549+C569+C597)</f>
        <v>1807774</v>
      </c>
      <c r="D76" s="30">
        <f t="shared" si="83"/>
        <v>1898298</v>
      </c>
      <c r="E76" s="30">
        <f t="shared" si="83"/>
        <v>1911795</v>
      </c>
      <c r="F76" s="30">
        <f t="shared" si="83"/>
        <v>2018299</v>
      </c>
      <c r="G76" s="30">
        <f t="shared" si="83"/>
        <v>2009214</v>
      </c>
      <c r="H76" s="30">
        <f t="shared" si="83"/>
        <v>2089957</v>
      </c>
      <c r="I76" s="30">
        <f t="shared" si="83"/>
        <v>2025588</v>
      </c>
      <c r="J76" s="30">
        <f t="shared" si="83"/>
        <v>2150573</v>
      </c>
      <c r="K76" s="30">
        <f t="shared" si="83"/>
        <v>2169409</v>
      </c>
      <c r="L76" s="30">
        <f t="shared" si="83"/>
        <v>2315865</v>
      </c>
      <c r="M76" s="30">
        <f t="shared" si="83"/>
        <v>2215298</v>
      </c>
      <c r="N76" s="30">
        <f t="shared" si="83"/>
        <v>2358825</v>
      </c>
      <c r="O76" s="30">
        <f t="shared" si="83"/>
        <v>2424186</v>
      </c>
      <c r="P76" s="30">
        <f t="shared" si="83"/>
        <v>2475878</v>
      </c>
      <c r="Q76" s="30">
        <f t="shared" si="83"/>
        <v>2467570</v>
      </c>
      <c r="R76" s="30">
        <f t="shared" si="83"/>
        <v>2592341</v>
      </c>
      <c r="S76" s="30">
        <f t="shared" si="83"/>
        <v>2532995</v>
      </c>
      <c r="T76" s="30">
        <f t="shared" si="83"/>
        <v>2650559</v>
      </c>
      <c r="U76" s="30">
        <f t="shared" si="83"/>
        <v>2571658</v>
      </c>
      <c r="V76" s="30">
        <f t="shared" si="83"/>
        <v>2533018</v>
      </c>
      <c r="W76" s="30">
        <f t="shared" si="83"/>
        <v>2498685</v>
      </c>
      <c r="X76" s="30">
        <f t="shared" si="83"/>
        <v>2526063</v>
      </c>
      <c r="Y76" s="30">
        <f t="shared" si="83"/>
        <v>2443523</v>
      </c>
      <c r="Z76" s="30">
        <f t="shared" si="83"/>
        <v>2578328</v>
      </c>
      <c r="AA76" s="30">
        <f t="shared" si="83"/>
        <v>2564565.54</v>
      </c>
      <c r="AB76" s="30">
        <f t="shared" si="83"/>
        <v>2552633</v>
      </c>
      <c r="AC76" s="30">
        <f>SUM(AC123+AC145+AC248+AC277+AC306+AC354+AC397+AC439+AC480+AC529+AC549+AC569+AC597)</f>
        <v>2550752</v>
      </c>
      <c r="AD76" s="30">
        <f>SUM(AD123+AD145+AD248+AD277+AD306+AD354+AD397+AD439+AD480+AD529+AD549+AD569+AD597)</f>
        <v>2593181</v>
      </c>
      <c r="AE76" s="16">
        <f>SUM(AD76-AB76)</f>
        <v>40548</v>
      </c>
      <c r="AF76" s="33">
        <f aca="true" t="shared" si="84" ref="AF76:AF105">SUM(AE76/Z76)</f>
        <v>0.01572647079812964</v>
      </c>
    </row>
    <row r="77" spans="2:32" ht="12" customHeight="1">
      <c r="B77" s="5" t="s">
        <v>94</v>
      </c>
      <c r="C77" s="30">
        <f aca="true" t="shared" si="85" ref="C77:R77">SUM(C146+C177+C188+C249+C278+C289+C307+C334+C345+C355+C398+C440+C468+C469+C481+C530+C550+C570+C598+C624+C308)</f>
        <v>307119</v>
      </c>
      <c r="D77" s="30">
        <f t="shared" si="85"/>
        <v>363202</v>
      </c>
      <c r="E77" s="30">
        <f t="shared" si="85"/>
        <v>371498</v>
      </c>
      <c r="F77" s="30">
        <f t="shared" si="85"/>
        <v>406192</v>
      </c>
      <c r="G77" s="30">
        <f t="shared" si="85"/>
        <v>392237</v>
      </c>
      <c r="H77" s="30">
        <f t="shared" si="85"/>
        <v>430748</v>
      </c>
      <c r="I77" s="30">
        <f t="shared" si="85"/>
        <v>414940</v>
      </c>
      <c r="J77" s="30">
        <f t="shared" si="85"/>
        <v>429916</v>
      </c>
      <c r="K77" s="30">
        <f t="shared" si="85"/>
        <v>417912</v>
      </c>
      <c r="L77" s="30">
        <f t="shared" si="85"/>
        <v>407607</v>
      </c>
      <c r="M77" s="30">
        <f t="shared" si="85"/>
        <v>399253</v>
      </c>
      <c r="N77" s="30">
        <f t="shared" si="85"/>
        <v>415136</v>
      </c>
      <c r="O77" s="30">
        <f t="shared" si="85"/>
        <v>423473</v>
      </c>
      <c r="P77" s="30">
        <f t="shared" si="85"/>
        <v>459080</v>
      </c>
      <c r="Q77" s="30">
        <f t="shared" si="85"/>
        <v>436120</v>
      </c>
      <c r="R77" s="30">
        <f t="shared" si="85"/>
        <v>457251</v>
      </c>
      <c r="S77" s="30" t="e">
        <f>SUM(S146+S177+S188+S249+S256+S278+S289+S307+S308+S334+S345+S355+S398+S440+S468+#REF!+#REF!+S469+S481+S530+S550+S570+S598+S624+S308)</f>
        <v>#REF!</v>
      </c>
      <c r="T77" s="30" t="e">
        <f>SUM(T146+T177+T188+T249+T256+T278+T289+T307+T308+T334+T345+T355+T398+T440+T468+#REF!+#REF!+T469+T481+T530+T550+T570+T598+T624+T308)</f>
        <v>#REF!</v>
      </c>
      <c r="U77" s="30" t="e">
        <f>SUM(U146+U177+U188+U249+U256+U278+U289+U307+U308+U334+U345+U355+U398+U440+U468+#REF!+#REF!+U469+U481+U530+U550+U570+U598+U624+U308)</f>
        <v>#REF!</v>
      </c>
      <c r="V77" s="30" t="e">
        <f>SUM(V146+V177+V188+V249+V256+V278+V289+V307+V308+V334+V345+V355+V398+V440+V468+#REF!+#REF!+V469+V481+V530+V550+V570+V598+V624+V308)</f>
        <v>#REF!</v>
      </c>
      <c r="W77" s="30">
        <f aca="true" t="shared" si="86" ref="W77:AB77">SUM(W146+W177+W188+W249+W256+W278+W289+W307+W308+W334+W345+W355+W398+W440+W468+W469+W481+W530+W550+W570+W598+W624+W308)</f>
        <v>437769</v>
      </c>
      <c r="X77" s="30">
        <f t="shared" si="86"/>
        <v>466505</v>
      </c>
      <c r="Y77" s="30">
        <f t="shared" si="86"/>
        <v>465334</v>
      </c>
      <c r="Z77" s="30">
        <f t="shared" si="86"/>
        <v>477972</v>
      </c>
      <c r="AA77" s="30">
        <f t="shared" si="86"/>
        <v>473861</v>
      </c>
      <c r="AB77" s="30">
        <f t="shared" si="86"/>
        <v>477130</v>
      </c>
      <c r="AC77" s="30">
        <f>SUM(AC146+AC177+AC188+AC249+AC256+AC278+AC289+AC307+AC308+AC334+AC345+AC355+AC398+AC440+AC468+AC469+AC481+AC530+AC550+AC570+AC598+AC624+AC308)</f>
        <v>470506</v>
      </c>
      <c r="AD77" s="30">
        <f>SUM(AD146+AD177+AD188+AD249+AD256+AD278+AD289+AD307+AD308+AD334+AD345+AD355+AD398+AD440+AD468+AD469+AD481+AD530+AD550+AD570+AD598+AD624+AD308)</f>
        <v>482160</v>
      </c>
      <c r="AE77" s="16">
        <f aca="true" t="shared" si="87" ref="AE77:AE106">SUM(AD77-AB77)</f>
        <v>5030</v>
      </c>
      <c r="AF77" s="33">
        <f t="shared" si="84"/>
        <v>0.010523628999188238</v>
      </c>
    </row>
    <row r="78" spans="2:32" ht="12" customHeight="1">
      <c r="B78" s="5" t="s">
        <v>95</v>
      </c>
      <c r="C78" s="30">
        <f aca="true" t="shared" si="88" ref="C78:AB78">SUM(C124+C250+C251+C279+C356+C399+C551+C571)</f>
        <v>142814</v>
      </c>
      <c r="D78" s="30">
        <f t="shared" si="88"/>
        <v>185155</v>
      </c>
      <c r="E78" s="30">
        <f t="shared" si="88"/>
        <v>190153</v>
      </c>
      <c r="F78" s="30">
        <f t="shared" si="88"/>
        <v>192320</v>
      </c>
      <c r="G78" s="30">
        <f t="shared" si="88"/>
        <v>165945</v>
      </c>
      <c r="H78" s="30">
        <f t="shared" si="88"/>
        <v>194819</v>
      </c>
      <c r="I78" s="30">
        <f t="shared" si="88"/>
        <v>173420</v>
      </c>
      <c r="J78" s="30">
        <f t="shared" si="88"/>
        <v>202793</v>
      </c>
      <c r="K78" s="30">
        <f t="shared" si="88"/>
        <v>176693</v>
      </c>
      <c r="L78" s="30">
        <f t="shared" si="88"/>
        <v>214166</v>
      </c>
      <c r="M78" s="30">
        <f t="shared" si="88"/>
        <v>219578</v>
      </c>
      <c r="N78" s="30">
        <f t="shared" si="88"/>
        <v>219198</v>
      </c>
      <c r="O78" s="30">
        <f t="shared" si="88"/>
        <v>197094</v>
      </c>
      <c r="P78" s="30">
        <f t="shared" si="88"/>
        <v>226417</v>
      </c>
      <c r="Q78" s="30">
        <f t="shared" si="88"/>
        <v>184828</v>
      </c>
      <c r="R78" s="30">
        <f t="shared" si="88"/>
        <v>235270</v>
      </c>
      <c r="S78" s="30">
        <f t="shared" si="88"/>
        <v>261424</v>
      </c>
      <c r="T78" s="30">
        <f t="shared" si="88"/>
        <v>269840</v>
      </c>
      <c r="U78" s="30">
        <f t="shared" si="88"/>
        <v>239079</v>
      </c>
      <c r="V78" s="30">
        <f t="shared" si="88"/>
        <v>185755</v>
      </c>
      <c r="W78" s="30">
        <f t="shared" si="88"/>
        <v>157867</v>
      </c>
      <c r="X78" s="30">
        <f t="shared" si="88"/>
        <v>183319</v>
      </c>
      <c r="Y78" s="30">
        <f t="shared" si="88"/>
        <v>175459</v>
      </c>
      <c r="Z78" s="30">
        <f t="shared" si="88"/>
        <v>194861</v>
      </c>
      <c r="AA78" s="30">
        <f t="shared" si="88"/>
        <v>165294</v>
      </c>
      <c r="AB78" s="30">
        <f t="shared" si="88"/>
        <v>200018</v>
      </c>
      <c r="AC78" s="30">
        <f>SUM(AC124+AC250+AC251+AC279+AC356+AC399+AC551+AC571)</f>
        <v>190398</v>
      </c>
      <c r="AD78" s="30">
        <f>SUM(AD124+AD250+AD251+AD279+AD356+AD399+AD551+AD571)</f>
        <v>205457</v>
      </c>
      <c r="AE78" s="16">
        <f t="shared" si="87"/>
        <v>5439</v>
      </c>
      <c r="AF78" s="33">
        <f t="shared" si="84"/>
        <v>0.027912204083936756</v>
      </c>
    </row>
    <row r="79" spans="1:32" s="26" customFormat="1" ht="12" customHeight="1">
      <c r="A79" s="27"/>
      <c r="B79" s="5" t="s">
        <v>96</v>
      </c>
      <c r="C79" s="30">
        <f aca="true" t="shared" si="89" ref="C79:AB79">SUM(C125+C147+C178+C189+C252+C280+C290+C309+C329+C335+C346+C357+C400+C441+C470+C482+C531+C552+C572+C599+C625)</f>
        <v>170316</v>
      </c>
      <c r="D79" s="30">
        <f t="shared" si="89"/>
        <v>180524.973</v>
      </c>
      <c r="E79" s="30">
        <f t="shared" si="89"/>
        <v>188926</v>
      </c>
      <c r="F79" s="30">
        <f t="shared" si="89"/>
        <v>200268.66100000002</v>
      </c>
      <c r="G79" s="30">
        <f t="shared" si="89"/>
        <v>202247</v>
      </c>
      <c r="H79" s="30">
        <f t="shared" si="89"/>
        <v>208234</v>
      </c>
      <c r="I79" s="30">
        <f t="shared" si="89"/>
        <v>201669</v>
      </c>
      <c r="J79" s="30">
        <f t="shared" si="89"/>
        <v>212859.544</v>
      </c>
      <c r="K79" s="30">
        <f t="shared" si="89"/>
        <v>212451</v>
      </c>
      <c r="L79" s="30">
        <f t="shared" si="89"/>
        <v>224897</v>
      </c>
      <c r="M79" s="30">
        <f t="shared" si="89"/>
        <v>222161</v>
      </c>
      <c r="N79" s="30">
        <f t="shared" si="89"/>
        <v>229000.37399999998</v>
      </c>
      <c r="O79" s="30">
        <f t="shared" si="89"/>
        <v>211472</v>
      </c>
      <c r="P79" s="30">
        <f t="shared" si="89"/>
        <v>242223.38450000001</v>
      </c>
      <c r="Q79" s="30">
        <f t="shared" si="89"/>
        <v>240606</v>
      </c>
      <c r="R79" s="30">
        <f t="shared" si="89"/>
        <v>251711.9395</v>
      </c>
      <c r="S79" s="30">
        <f t="shared" si="89"/>
        <v>248321</v>
      </c>
      <c r="T79" s="30">
        <f t="shared" si="89"/>
        <v>258860.50402</v>
      </c>
      <c r="U79" s="30">
        <f t="shared" si="89"/>
        <v>255485</v>
      </c>
      <c r="V79" s="30">
        <f t="shared" si="89"/>
        <v>240921.863</v>
      </c>
      <c r="W79" s="30">
        <f t="shared" si="89"/>
        <v>238461</v>
      </c>
      <c r="X79" s="30">
        <f t="shared" si="89"/>
        <v>239879.9995</v>
      </c>
      <c r="Y79" s="30">
        <f t="shared" si="89"/>
        <v>236377</v>
      </c>
      <c r="Z79" s="30">
        <f t="shared" si="89"/>
        <v>248930.46099999998</v>
      </c>
      <c r="AA79" s="30">
        <f t="shared" si="89"/>
        <v>246412.05</v>
      </c>
      <c r="AB79" s="30">
        <f t="shared" si="89"/>
        <v>244846.00349999996</v>
      </c>
      <c r="AC79" s="30">
        <f>SUM(AC125+AC147+AC178+AC189+AC252+AC280+AC290+AC309+AC329+AC335+AC346+AC357+AC400+AC441+AC470+AC482+AC531+AC552+AC572+AC599+AC625)</f>
        <v>243476.5975</v>
      </c>
      <c r="AD79" s="30">
        <f>SUM(AD125+AD147+AD178+AD189+AD252+AD280+AD290+AD309+AD329+AD335+AD346+AD357+AD400+AD441+AD470+AD482+AD531+AD552+AD572+AD599+AD625)</f>
        <v>248231.3445</v>
      </c>
      <c r="AE79" s="16">
        <f t="shared" si="87"/>
        <v>3385.341000000044</v>
      </c>
      <c r="AF79" s="33">
        <f t="shared" si="84"/>
        <v>0.013599544974931953</v>
      </c>
    </row>
    <row r="80" spans="2:32" ht="12" customHeight="1">
      <c r="B80" s="5" t="s">
        <v>57</v>
      </c>
      <c r="C80" s="30">
        <f>SUM(C217)</f>
        <v>381075</v>
      </c>
      <c r="D80" s="30">
        <f>SUM(D217)</f>
        <v>483051</v>
      </c>
      <c r="E80" s="30">
        <f aca="true" t="shared" si="90" ref="E80:X80">SUM(E217)</f>
        <v>492257</v>
      </c>
      <c r="F80" s="30">
        <f t="shared" si="90"/>
        <v>550446</v>
      </c>
      <c r="G80" s="30">
        <f t="shared" si="90"/>
        <v>565461</v>
      </c>
      <c r="H80" s="30">
        <f t="shared" si="90"/>
        <v>605550</v>
      </c>
      <c r="I80" s="30">
        <f t="shared" si="90"/>
        <v>622667</v>
      </c>
      <c r="J80" s="30">
        <f t="shared" si="90"/>
        <v>646090</v>
      </c>
      <c r="K80" s="30">
        <f t="shared" si="90"/>
        <v>684583</v>
      </c>
      <c r="L80" s="30">
        <f t="shared" si="90"/>
        <v>748600</v>
      </c>
      <c r="M80" s="30">
        <f t="shared" si="90"/>
        <v>724944</v>
      </c>
      <c r="N80" s="30">
        <f t="shared" si="90"/>
        <v>768100</v>
      </c>
      <c r="O80" s="30">
        <f t="shared" si="90"/>
        <v>712111</v>
      </c>
      <c r="P80" s="30">
        <f t="shared" si="90"/>
        <v>780135</v>
      </c>
      <c r="Q80" s="30">
        <f t="shared" si="90"/>
        <v>781288</v>
      </c>
      <c r="R80" s="30">
        <f t="shared" si="90"/>
        <v>829200</v>
      </c>
      <c r="S80" s="30">
        <f t="shared" si="90"/>
        <v>862149</v>
      </c>
      <c r="T80" s="30">
        <f t="shared" si="90"/>
        <v>854200</v>
      </c>
      <c r="U80" s="30">
        <f t="shared" si="90"/>
        <v>883080</v>
      </c>
      <c r="V80" s="30">
        <f t="shared" si="90"/>
        <v>862111</v>
      </c>
      <c r="W80" s="30">
        <f t="shared" si="90"/>
        <v>840205</v>
      </c>
      <c r="X80" s="30">
        <f t="shared" si="90"/>
        <v>944361</v>
      </c>
      <c r="Y80" s="30">
        <f aca="true" t="shared" si="91" ref="Y80:AD80">SUM(Y217)</f>
        <v>902887</v>
      </c>
      <c r="Z80" s="30">
        <f t="shared" si="91"/>
        <v>990300</v>
      </c>
      <c r="AA80" s="30">
        <f t="shared" si="91"/>
        <v>953965</v>
      </c>
      <c r="AB80" s="30">
        <f t="shared" si="91"/>
        <v>1004167</v>
      </c>
      <c r="AC80" s="30">
        <f t="shared" si="91"/>
        <v>962791</v>
      </c>
      <c r="AD80" s="30">
        <f t="shared" si="91"/>
        <v>1035505</v>
      </c>
      <c r="AE80" s="16">
        <f t="shared" si="87"/>
        <v>31338</v>
      </c>
      <c r="AF80" s="33">
        <f t="shared" si="84"/>
        <v>0.03164495607391699</v>
      </c>
    </row>
    <row r="81" spans="1:32" s="26" customFormat="1" ht="12" customHeight="1">
      <c r="A81" s="34"/>
      <c r="B81" s="5" t="s">
        <v>97</v>
      </c>
      <c r="C81" s="4">
        <f>SUM(C76:C80)</f>
        <v>2809098</v>
      </c>
      <c r="D81" s="4">
        <f>SUM(D76:D80)</f>
        <v>3110230.973</v>
      </c>
      <c r="E81" s="4">
        <f aca="true" t="shared" si="92" ref="E81:Z81">SUM(E76:E80)</f>
        <v>3154629</v>
      </c>
      <c r="F81" s="4">
        <f t="shared" si="92"/>
        <v>3367525.661</v>
      </c>
      <c r="G81" s="4">
        <f t="shared" si="92"/>
        <v>3335104</v>
      </c>
      <c r="H81" s="4">
        <f t="shared" si="92"/>
        <v>3529308</v>
      </c>
      <c r="I81" s="4">
        <f t="shared" si="92"/>
        <v>3438284</v>
      </c>
      <c r="J81" s="4">
        <f t="shared" si="92"/>
        <v>3642231.5439999998</v>
      </c>
      <c r="K81" s="4">
        <f t="shared" si="92"/>
        <v>3661048</v>
      </c>
      <c r="L81" s="4">
        <f t="shared" si="92"/>
        <v>3911135</v>
      </c>
      <c r="M81" s="4">
        <f t="shared" si="92"/>
        <v>3781234</v>
      </c>
      <c r="N81" s="4">
        <f t="shared" si="92"/>
        <v>3990259.374</v>
      </c>
      <c r="O81" s="4">
        <f t="shared" si="92"/>
        <v>3968336</v>
      </c>
      <c r="P81" s="4">
        <f t="shared" si="92"/>
        <v>4183733.3845</v>
      </c>
      <c r="Q81" s="4">
        <f t="shared" si="92"/>
        <v>4110412</v>
      </c>
      <c r="R81" s="4">
        <f t="shared" si="92"/>
        <v>4365773.9395</v>
      </c>
      <c r="S81" s="4" t="e">
        <f t="shared" si="92"/>
        <v>#REF!</v>
      </c>
      <c r="T81" s="4" t="e">
        <f t="shared" si="92"/>
        <v>#REF!</v>
      </c>
      <c r="U81" s="4" t="e">
        <f t="shared" si="92"/>
        <v>#REF!</v>
      </c>
      <c r="V81" s="4" t="e">
        <f t="shared" si="92"/>
        <v>#REF!</v>
      </c>
      <c r="W81" s="4">
        <f t="shared" si="92"/>
        <v>4172987</v>
      </c>
      <c r="X81" s="4">
        <f t="shared" si="92"/>
        <v>4360127.9995</v>
      </c>
      <c r="Y81" s="4">
        <f t="shared" si="92"/>
        <v>4223580</v>
      </c>
      <c r="Z81" s="4">
        <f t="shared" si="92"/>
        <v>4490391.461</v>
      </c>
      <c r="AA81" s="4">
        <f>SUM(AA76:AA80)</f>
        <v>4404097.59</v>
      </c>
      <c r="AB81" s="4">
        <f>SUM(AB76:AB80)</f>
        <v>4478794.0035</v>
      </c>
      <c r="AC81" s="4">
        <f>SUM(AC76:AC80)</f>
        <v>4417923.5975</v>
      </c>
      <c r="AD81" s="4">
        <f>SUM(AD76:AD80)</f>
        <v>4564534.3445</v>
      </c>
      <c r="AE81" s="23">
        <f t="shared" si="87"/>
        <v>85740.34100000001</v>
      </c>
      <c r="AF81" s="35">
        <f t="shared" si="84"/>
        <v>0.019094179593176455</v>
      </c>
    </row>
    <row r="82" spans="2:32" ht="12" customHeight="1">
      <c r="B82" s="5" t="s">
        <v>98</v>
      </c>
      <c r="C82" s="30">
        <f aca="true" t="shared" si="93" ref="C82:O82">SUM(C127+C149+C292+C311+C359)</f>
        <v>13800</v>
      </c>
      <c r="D82" s="30">
        <f t="shared" si="93"/>
        <v>33980</v>
      </c>
      <c r="E82" s="30">
        <f t="shared" si="93"/>
        <v>29356</v>
      </c>
      <c r="F82" s="30">
        <f t="shared" si="93"/>
        <v>35740</v>
      </c>
      <c r="G82" s="30">
        <f t="shared" si="93"/>
        <v>32549</v>
      </c>
      <c r="H82" s="30">
        <f t="shared" si="93"/>
        <v>31155</v>
      </c>
      <c r="I82" s="30">
        <f t="shared" si="93"/>
        <v>34859</v>
      </c>
      <c r="J82" s="30">
        <f t="shared" si="93"/>
        <v>39365</v>
      </c>
      <c r="K82" s="30">
        <f t="shared" si="93"/>
        <v>27984</v>
      </c>
      <c r="L82" s="30">
        <f t="shared" si="93"/>
        <v>39490</v>
      </c>
      <c r="M82" s="30">
        <f t="shared" si="93"/>
        <v>36992</v>
      </c>
      <c r="N82" s="30">
        <f t="shared" si="93"/>
        <v>39550</v>
      </c>
      <c r="O82" s="30">
        <f t="shared" si="93"/>
        <v>33102</v>
      </c>
      <c r="P82" s="30">
        <f aca="true" t="shared" si="94" ref="P82:AB82">SUM(P127+P149+P292+P311+P359+P484)</f>
        <v>39867</v>
      </c>
      <c r="Q82" s="30">
        <f t="shared" si="94"/>
        <v>29475</v>
      </c>
      <c r="R82" s="30">
        <f t="shared" si="94"/>
        <v>41467</v>
      </c>
      <c r="S82" s="30">
        <f t="shared" si="94"/>
        <v>30590</v>
      </c>
      <c r="T82" s="30">
        <f t="shared" si="94"/>
        <v>42050</v>
      </c>
      <c r="U82" s="30">
        <f t="shared" si="94"/>
        <v>43466</v>
      </c>
      <c r="V82" s="30">
        <f t="shared" si="94"/>
        <v>41750</v>
      </c>
      <c r="W82" s="30">
        <f t="shared" si="94"/>
        <v>31813</v>
      </c>
      <c r="X82" s="30">
        <f t="shared" si="94"/>
        <v>41435</v>
      </c>
      <c r="Y82" s="30">
        <f t="shared" si="94"/>
        <v>49327</v>
      </c>
      <c r="Z82" s="30">
        <f t="shared" si="94"/>
        <v>42120</v>
      </c>
      <c r="AA82" s="30">
        <f t="shared" si="94"/>
        <v>44861.65</v>
      </c>
      <c r="AB82" s="30">
        <f t="shared" si="94"/>
        <v>36045</v>
      </c>
      <c r="AC82" s="30">
        <f>SUM(AC127+AC149+AC292+AC311+AC359+AC484)</f>
        <v>36120</v>
      </c>
      <c r="AD82" s="30">
        <f>SUM(AD127+AD149+AD292+AD311+AD359+AD484)</f>
        <v>36320</v>
      </c>
      <c r="AE82" s="16">
        <f t="shared" si="87"/>
        <v>275</v>
      </c>
      <c r="AF82" s="33">
        <f t="shared" si="84"/>
        <v>0.0065289648622981955</v>
      </c>
    </row>
    <row r="83" spans="2:32" ht="12" customHeight="1">
      <c r="B83" s="5" t="s">
        <v>99</v>
      </c>
      <c r="C83" s="30">
        <f aca="true" t="shared" si="95" ref="C83:Z83">SUM(C360+C402+C498+C504+C516+C523+C533+C574+C602)</f>
        <v>62046</v>
      </c>
      <c r="D83" s="30">
        <f t="shared" si="95"/>
        <v>63702</v>
      </c>
      <c r="E83" s="30">
        <f t="shared" si="95"/>
        <v>92854</v>
      </c>
      <c r="F83" s="30">
        <f t="shared" si="95"/>
        <v>88424</v>
      </c>
      <c r="G83" s="30">
        <f t="shared" si="95"/>
        <v>105606</v>
      </c>
      <c r="H83" s="30">
        <f t="shared" si="95"/>
        <v>121724</v>
      </c>
      <c r="I83" s="30">
        <f t="shared" si="95"/>
        <v>118996</v>
      </c>
      <c r="J83" s="30">
        <f t="shared" si="95"/>
        <v>120050</v>
      </c>
      <c r="K83" s="30">
        <f t="shared" si="95"/>
        <v>112675</v>
      </c>
      <c r="L83" s="30">
        <f t="shared" si="95"/>
        <v>127050</v>
      </c>
      <c r="M83" s="30">
        <f t="shared" si="95"/>
        <v>99627</v>
      </c>
      <c r="N83" s="30">
        <f t="shared" si="95"/>
        <v>130975</v>
      </c>
      <c r="O83" s="30">
        <f t="shared" si="95"/>
        <v>114312</v>
      </c>
      <c r="P83" s="30">
        <f t="shared" si="95"/>
        <v>151100</v>
      </c>
      <c r="Q83" s="30">
        <f t="shared" si="95"/>
        <v>125282</v>
      </c>
      <c r="R83" s="30">
        <f t="shared" si="95"/>
        <v>143200</v>
      </c>
      <c r="S83" s="30">
        <f t="shared" si="95"/>
        <v>131386</v>
      </c>
      <c r="T83" s="30">
        <f t="shared" si="95"/>
        <v>140420</v>
      </c>
      <c r="U83" s="30">
        <f t="shared" si="95"/>
        <v>148604</v>
      </c>
      <c r="V83" s="30">
        <f t="shared" si="95"/>
        <v>139700</v>
      </c>
      <c r="W83" s="30">
        <f t="shared" si="95"/>
        <v>115740</v>
      </c>
      <c r="X83" s="30">
        <f t="shared" si="95"/>
        <v>120700</v>
      </c>
      <c r="Y83" s="30">
        <f t="shared" si="95"/>
        <v>103998</v>
      </c>
      <c r="Z83" s="30">
        <f t="shared" si="95"/>
        <v>121900</v>
      </c>
      <c r="AA83" s="30">
        <f>SUM(AA360+AA402+AA498+AA504+AA516+AA523+AA533+AA574+AA602)</f>
        <v>102483</v>
      </c>
      <c r="AB83" s="30">
        <f>SUM(AB360+AB402+AB498+AB504+AB516+AB523+AB533+AB574+AB602)</f>
        <v>74900</v>
      </c>
      <c r="AC83" s="30">
        <f>SUM(AC360+AC402+AC498+AC504+AC516+AC523+AC533+AC574+AC602)</f>
        <v>72700</v>
      </c>
      <c r="AD83" s="30">
        <f>SUM(AD360+AD402+AD498+AD504+AD516+AD523+AD533+AD574+AD602)</f>
        <v>76080</v>
      </c>
      <c r="AE83" s="16">
        <f t="shared" si="87"/>
        <v>1180</v>
      </c>
      <c r="AF83" s="33">
        <f t="shared" si="84"/>
        <v>0.009680065627563577</v>
      </c>
    </row>
    <row r="84" spans="2:32" ht="12" customHeight="1">
      <c r="B84" s="5" t="s">
        <v>100</v>
      </c>
      <c r="C84" s="30">
        <f aca="true" t="shared" si="96" ref="C84:Z84">SUM(C361+C403+C499+C505+C510+C517+C524+C534+C575+C603)</f>
        <v>21448</v>
      </c>
      <c r="D84" s="30">
        <f t="shared" si="96"/>
        <v>15804</v>
      </c>
      <c r="E84" s="30">
        <f t="shared" si="96"/>
        <v>12465</v>
      </c>
      <c r="F84" s="30">
        <f t="shared" si="96"/>
        <v>14596</v>
      </c>
      <c r="G84" s="30">
        <f t="shared" si="96"/>
        <v>12498</v>
      </c>
      <c r="H84" s="30">
        <f t="shared" si="96"/>
        <v>15496</v>
      </c>
      <c r="I84" s="30">
        <f t="shared" si="96"/>
        <v>18827</v>
      </c>
      <c r="J84" s="30">
        <f t="shared" si="96"/>
        <v>18019</v>
      </c>
      <c r="K84" s="30">
        <f t="shared" si="96"/>
        <v>16977</v>
      </c>
      <c r="L84" s="30">
        <f t="shared" si="96"/>
        <v>20800</v>
      </c>
      <c r="M84" s="30">
        <f t="shared" si="96"/>
        <v>16134</v>
      </c>
      <c r="N84" s="30">
        <f t="shared" si="96"/>
        <v>17966</v>
      </c>
      <c r="O84" s="30">
        <f t="shared" si="96"/>
        <v>19005</v>
      </c>
      <c r="P84" s="30">
        <f t="shared" si="96"/>
        <v>19766</v>
      </c>
      <c r="Q84" s="30">
        <f t="shared" si="96"/>
        <v>18702</v>
      </c>
      <c r="R84" s="30">
        <f t="shared" si="96"/>
        <v>20766</v>
      </c>
      <c r="S84" s="30">
        <f t="shared" si="96"/>
        <v>16276</v>
      </c>
      <c r="T84" s="30">
        <f t="shared" si="96"/>
        <v>12250</v>
      </c>
      <c r="U84" s="30">
        <f t="shared" si="96"/>
        <v>16331</v>
      </c>
      <c r="V84" s="30">
        <f t="shared" si="96"/>
        <v>21120</v>
      </c>
      <c r="W84" s="30">
        <f t="shared" si="96"/>
        <v>18893</v>
      </c>
      <c r="X84" s="30">
        <f t="shared" si="96"/>
        <v>21120</v>
      </c>
      <c r="Y84" s="30">
        <f t="shared" si="96"/>
        <v>21434</v>
      </c>
      <c r="Z84" s="30">
        <f t="shared" si="96"/>
        <v>20700</v>
      </c>
      <c r="AA84" s="30">
        <f>SUM(AA361+AA403+AA499+AA505+AA510+AA517+AA524+AA534+AA575+AA603)</f>
        <v>20289</v>
      </c>
      <c r="AB84" s="30">
        <f>SUM(AB361+AB403+AB499+AB505+AB510+AB517+AB524+AB534+AB575+AB603)</f>
        <v>21209</v>
      </c>
      <c r="AC84" s="30">
        <f>SUM(AC361+AC403+AC499+AC505+AC510+AC517+AC524+AC534+AC575+AC603)</f>
        <v>20509</v>
      </c>
      <c r="AD84" s="30">
        <f>SUM(AD361+AD403+AD499+AD505+AD510+AD517+AD524+AD534+AD575+AD603)</f>
        <v>21898</v>
      </c>
      <c r="AE84" s="16">
        <f t="shared" si="87"/>
        <v>689</v>
      </c>
      <c r="AF84" s="33">
        <f t="shared" si="84"/>
        <v>0.03328502415458937</v>
      </c>
    </row>
    <row r="85" spans="2:32" ht="12" customHeight="1">
      <c r="B85" s="5" t="s">
        <v>101</v>
      </c>
      <c r="C85" s="30">
        <f aca="true" t="shared" si="97" ref="C85:R85">SUM(C128+C150+C165+C180+C254+C362+C443+C472+C485)</f>
        <v>20206</v>
      </c>
      <c r="D85" s="30">
        <f t="shared" si="97"/>
        <v>26320</v>
      </c>
      <c r="E85" s="30">
        <f t="shared" si="97"/>
        <v>26087</v>
      </c>
      <c r="F85" s="30">
        <f t="shared" si="97"/>
        <v>26250</v>
      </c>
      <c r="G85" s="30">
        <f t="shared" si="97"/>
        <v>20935</v>
      </c>
      <c r="H85" s="30">
        <f t="shared" si="97"/>
        <v>22720</v>
      </c>
      <c r="I85" s="30">
        <f t="shared" si="97"/>
        <v>23626</v>
      </c>
      <c r="J85" s="30">
        <f t="shared" si="97"/>
        <v>22340</v>
      </c>
      <c r="K85" s="30">
        <f t="shared" si="97"/>
        <v>29376</v>
      </c>
      <c r="L85" s="30">
        <f t="shared" si="97"/>
        <v>23321</v>
      </c>
      <c r="M85" s="30">
        <f t="shared" si="97"/>
        <v>28718</v>
      </c>
      <c r="N85" s="30">
        <f t="shared" si="97"/>
        <v>29050</v>
      </c>
      <c r="O85" s="30">
        <f t="shared" si="97"/>
        <v>23598</v>
      </c>
      <c r="P85" s="30">
        <f t="shared" si="97"/>
        <v>32500</v>
      </c>
      <c r="Q85" s="30">
        <f t="shared" si="97"/>
        <v>20045</v>
      </c>
      <c r="R85" s="30">
        <f t="shared" si="97"/>
        <v>31875</v>
      </c>
      <c r="S85" s="30">
        <f>SUM(S128+S150+S165+S180+S254+S362+S404+S443+S472+S485)</f>
        <v>27358</v>
      </c>
      <c r="T85" s="30">
        <f>SUM(T128+T150+T165+T180+T254+T362+T404+T443+T472+T485)</f>
        <v>31300</v>
      </c>
      <c r="U85" s="30">
        <f>SUM(U128+U150+U165+U180+U254+U362+U404+U443+U472+U485)</f>
        <v>25148</v>
      </c>
      <c r="V85" s="30">
        <f aca="true" t="shared" si="98" ref="V85:AB85">SUM(V128+V150+V165+V180+V254+V362+V404+V443+V472+V485+V604)</f>
        <v>28000</v>
      </c>
      <c r="W85" s="30">
        <f t="shared" si="98"/>
        <v>19926</v>
      </c>
      <c r="X85" s="30">
        <f t="shared" si="98"/>
        <v>29040</v>
      </c>
      <c r="Y85" s="30">
        <f t="shared" si="98"/>
        <v>22014</v>
      </c>
      <c r="Z85" s="30">
        <f t="shared" si="98"/>
        <v>28550</v>
      </c>
      <c r="AA85" s="30">
        <f t="shared" si="98"/>
        <v>22975.6</v>
      </c>
      <c r="AB85" s="30">
        <f t="shared" si="98"/>
        <v>33990</v>
      </c>
      <c r="AC85" s="30">
        <f>SUM(AC128+AC150+AC165+AC180+AC254+AC362+AC404+AC443+AC472+AC485+AC604)</f>
        <v>31590</v>
      </c>
      <c r="AD85" s="30">
        <f>SUM(AD128+AD150+AD165+AD180+AD254+AD362+AD404+AD443+AD472+AD485+AD604)</f>
        <v>32010</v>
      </c>
      <c r="AE85" s="16">
        <f t="shared" si="87"/>
        <v>-1980</v>
      </c>
      <c r="AF85" s="33">
        <f t="shared" si="84"/>
        <v>-0.06935201401050788</v>
      </c>
    </row>
    <row r="86" spans="2:32" ht="12" customHeight="1">
      <c r="B86" s="5" t="s">
        <v>102</v>
      </c>
      <c r="C86" s="30">
        <f aca="true" t="shared" si="99" ref="C86:U86">SUM(C129+C444)</f>
        <v>12448</v>
      </c>
      <c r="D86" s="30">
        <f t="shared" si="99"/>
        <v>12800</v>
      </c>
      <c r="E86" s="30">
        <f t="shared" si="99"/>
        <v>12005</v>
      </c>
      <c r="F86" s="30">
        <f t="shared" si="99"/>
        <v>12450</v>
      </c>
      <c r="G86" s="30">
        <f t="shared" si="99"/>
        <v>11688</v>
      </c>
      <c r="H86" s="30">
        <f t="shared" si="99"/>
        <v>12450</v>
      </c>
      <c r="I86" s="30">
        <f t="shared" si="99"/>
        <v>10857</v>
      </c>
      <c r="J86" s="30">
        <f t="shared" si="99"/>
        <v>12800</v>
      </c>
      <c r="K86" s="30">
        <f t="shared" si="99"/>
        <v>11403</v>
      </c>
      <c r="L86" s="30">
        <f t="shared" si="99"/>
        <v>12500</v>
      </c>
      <c r="M86" s="30">
        <f t="shared" si="99"/>
        <v>10810</v>
      </c>
      <c r="N86" s="30">
        <f t="shared" si="99"/>
        <v>13500</v>
      </c>
      <c r="O86" s="30">
        <f t="shared" si="99"/>
        <v>11468</v>
      </c>
      <c r="P86" s="30">
        <f t="shared" si="99"/>
        <v>16000</v>
      </c>
      <c r="Q86" s="30">
        <f t="shared" si="99"/>
        <v>12235</v>
      </c>
      <c r="R86" s="30">
        <f t="shared" si="99"/>
        <v>16100</v>
      </c>
      <c r="S86" s="30">
        <f t="shared" si="99"/>
        <v>11137</v>
      </c>
      <c r="T86" s="30">
        <f t="shared" si="99"/>
        <v>16400</v>
      </c>
      <c r="U86" s="30">
        <f t="shared" si="99"/>
        <v>13001</v>
      </c>
      <c r="V86" s="30">
        <f aca="true" t="shared" si="100" ref="V86:AB86">SUM(V129+V444+V605)</f>
        <v>15400</v>
      </c>
      <c r="W86" s="30">
        <f t="shared" si="100"/>
        <v>11949</v>
      </c>
      <c r="X86" s="30">
        <f t="shared" si="100"/>
        <v>14644</v>
      </c>
      <c r="Y86" s="30">
        <f t="shared" si="100"/>
        <v>14395</v>
      </c>
      <c r="Z86" s="30">
        <f t="shared" si="100"/>
        <v>13467</v>
      </c>
      <c r="AA86" s="30">
        <f t="shared" si="100"/>
        <v>16434.260000000002</v>
      </c>
      <c r="AB86" s="30">
        <f t="shared" si="100"/>
        <v>14550</v>
      </c>
      <c r="AC86" s="30">
        <f>SUM(AC129+AC444+AC605)</f>
        <v>14550</v>
      </c>
      <c r="AD86" s="30">
        <f>SUM(AD129+AD444+AD605)</f>
        <v>13140</v>
      </c>
      <c r="AE86" s="16">
        <f t="shared" si="87"/>
        <v>-1410</v>
      </c>
      <c r="AF86" s="33">
        <f t="shared" si="84"/>
        <v>-0.10470037870349744</v>
      </c>
    </row>
    <row r="87" spans="2:32" ht="12" customHeight="1">
      <c r="B87" s="5" t="s">
        <v>103</v>
      </c>
      <c r="C87" s="30">
        <f aca="true" t="shared" si="101" ref="C87:U87">SUM(C130+C151+C445+C486)</f>
        <v>9485</v>
      </c>
      <c r="D87" s="30">
        <f t="shared" si="101"/>
        <v>10525</v>
      </c>
      <c r="E87" s="30">
        <f t="shared" si="101"/>
        <v>10692</v>
      </c>
      <c r="F87" s="30">
        <f t="shared" si="101"/>
        <v>10795</v>
      </c>
      <c r="G87" s="30">
        <f t="shared" si="101"/>
        <v>10134</v>
      </c>
      <c r="H87" s="30">
        <f t="shared" si="101"/>
        <v>10855</v>
      </c>
      <c r="I87" s="30">
        <f t="shared" si="101"/>
        <v>10245</v>
      </c>
      <c r="J87" s="30">
        <f t="shared" si="101"/>
        <v>12930</v>
      </c>
      <c r="K87" s="30">
        <f t="shared" si="101"/>
        <v>11414</v>
      </c>
      <c r="L87" s="30">
        <f t="shared" si="101"/>
        <v>13700</v>
      </c>
      <c r="M87" s="30">
        <f t="shared" si="101"/>
        <v>13027</v>
      </c>
      <c r="N87" s="30">
        <f t="shared" si="101"/>
        <v>13850</v>
      </c>
      <c r="O87" s="30">
        <f t="shared" si="101"/>
        <v>13298</v>
      </c>
      <c r="P87" s="30">
        <f t="shared" si="101"/>
        <v>14039</v>
      </c>
      <c r="Q87" s="30">
        <f t="shared" si="101"/>
        <v>13769</v>
      </c>
      <c r="R87" s="30">
        <f t="shared" si="101"/>
        <v>15700</v>
      </c>
      <c r="S87" s="30">
        <f t="shared" si="101"/>
        <v>14283</v>
      </c>
      <c r="T87" s="30">
        <f t="shared" si="101"/>
        <v>16010</v>
      </c>
      <c r="U87" s="30">
        <f t="shared" si="101"/>
        <v>14895</v>
      </c>
      <c r="V87" s="30">
        <f aca="true" t="shared" si="102" ref="V87:AB87">SUM(V130+V151+V445+V486+V606)</f>
        <v>14834</v>
      </c>
      <c r="W87" s="30">
        <f t="shared" si="102"/>
        <v>14823</v>
      </c>
      <c r="X87" s="30">
        <f t="shared" si="102"/>
        <v>13594</v>
      </c>
      <c r="Y87" s="30">
        <f t="shared" si="102"/>
        <v>12995</v>
      </c>
      <c r="Z87" s="30">
        <f t="shared" si="102"/>
        <v>13730</v>
      </c>
      <c r="AA87" s="30">
        <f t="shared" si="102"/>
        <v>14255.989999999998</v>
      </c>
      <c r="AB87" s="30">
        <f t="shared" si="102"/>
        <v>14500</v>
      </c>
      <c r="AC87" s="30">
        <f>SUM(AC130+AC151+AC445+AC486+AC606)</f>
        <v>14500</v>
      </c>
      <c r="AD87" s="30">
        <f>SUM(AD130+AD151+AD445+AD486+AD606)</f>
        <v>13850</v>
      </c>
      <c r="AE87" s="16">
        <f t="shared" si="87"/>
        <v>-650</v>
      </c>
      <c r="AF87" s="33">
        <f t="shared" si="84"/>
        <v>-0.04734158776402039</v>
      </c>
    </row>
    <row r="88" spans="2:32" ht="12" customHeight="1">
      <c r="B88" s="5" t="s">
        <v>104</v>
      </c>
      <c r="C88" s="30">
        <f aca="true" t="shared" si="103" ref="C88:AB88">SUM(C133+C153+C167+C191+C257+C314+C365+C447+C488+C609)</f>
        <v>15871</v>
      </c>
      <c r="D88" s="30">
        <f t="shared" si="103"/>
        <v>24190</v>
      </c>
      <c r="E88" s="30">
        <f t="shared" si="103"/>
        <v>20242</v>
      </c>
      <c r="F88" s="30">
        <f t="shared" si="103"/>
        <v>17040</v>
      </c>
      <c r="G88" s="30">
        <f t="shared" si="103"/>
        <v>11066</v>
      </c>
      <c r="H88" s="30">
        <f t="shared" si="103"/>
        <v>18835</v>
      </c>
      <c r="I88" s="30">
        <f t="shared" si="103"/>
        <v>16093</v>
      </c>
      <c r="J88" s="30">
        <f t="shared" si="103"/>
        <v>10870</v>
      </c>
      <c r="K88" s="30">
        <f t="shared" si="103"/>
        <v>7105</v>
      </c>
      <c r="L88" s="30">
        <f t="shared" si="103"/>
        <v>12520</v>
      </c>
      <c r="M88" s="30">
        <f t="shared" si="103"/>
        <v>9612</v>
      </c>
      <c r="N88" s="30">
        <f t="shared" si="103"/>
        <v>14395</v>
      </c>
      <c r="O88" s="30">
        <f t="shared" si="103"/>
        <v>7481</v>
      </c>
      <c r="P88" s="30">
        <f t="shared" si="103"/>
        <v>15320</v>
      </c>
      <c r="Q88" s="30">
        <f t="shared" si="103"/>
        <v>8082</v>
      </c>
      <c r="R88" s="30">
        <f t="shared" si="103"/>
        <v>15320</v>
      </c>
      <c r="S88" s="30">
        <f t="shared" si="103"/>
        <v>11661</v>
      </c>
      <c r="T88" s="30">
        <f t="shared" si="103"/>
        <v>15720</v>
      </c>
      <c r="U88" s="30">
        <f t="shared" si="103"/>
        <v>7587</v>
      </c>
      <c r="V88" s="30">
        <f t="shared" si="103"/>
        <v>11170</v>
      </c>
      <c r="W88" s="30">
        <f t="shared" si="103"/>
        <v>3385</v>
      </c>
      <c r="X88" s="30">
        <f t="shared" si="103"/>
        <v>10730</v>
      </c>
      <c r="Y88" s="30">
        <f t="shared" si="103"/>
        <v>8711</v>
      </c>
      <c r="Z88" s="30">
        <f t="shared" si="103"/>
        <v>11780</v>
      </c>
      <c r="AA88" s="30">
        <f t="shared" si="103"/>
        <v>6289.26</v>
      </c>
      <c r="AB88" s="30">
        <f t="shared" si="103"/>
        <v>12395</v>
      </c>
      <c r="AC88" s="30">
        <f>SUM(AC133+AC153+AC167+AC191+AC257+AC314+AC365+AC447+AC488+AC609)</f>
        <v>11920</v>
      </c>
      <c r="AD88" s="30">
        <f>SUM(AD133+AD153+AD167+AD191+AD257+AD314+AD365+AD447+AD488+AD609)</f>
        <v>11770</v>
      </c>
      <c r="AE88" s="16">
        <f t="shared" si="87"/>
        <v>-625</v>
      </c>
      <c r="AF88" s="33">
        <f t="shared" si="84"/>
        <v>-0.05305602716468591</v>
      </c>
    </row>
    <row r="89" spans="2:32" ht="12" customHeight="1">
      <c r="B89" s="5" t="s">
        <v>105</v>
      </c>
      <c r="C89" s="30">
        <f aca="true" t="shared" si="104" ref="C89:AB89">SUM(C131+C152+C166+C255+C312+C363+C487+C607+C628+C635+C636)</f>
        <v>26100</v>
      </c>
      <c r="D89" s="30">
        <f t="shared" si="104"/>
        <v>29205</v>
      </c>
      <c r="E89" s="30">
        <f t="shared" si="104"/>
        <v>26178</v>
      </c>
      <c r="F89" s="30">
        <f t="shared" si="104"/>
        <v>28209</v>
      </c>
      <c r="G89" s="30">
        <f t="shared" si="104"/>
        <v>25969</v>
      </c>
      <c r="H89" s="30">
        <f t="shared" si="104"/>
        <v>28240</v>
      </c>
      <c r="I89" s="30">
        <f t="shared" si="104"/>
        <v>26653</v>
      </c>
      <c r="J89" s="30">
        <f t="shared" si="104"/>
        <v>26853</v>
      </c>
      <c r="K89" s="30">
        <f t="shared" si="104"/>
        <v>25579</v>
      </c>
      <c r="L89" s="30">
        <f t="shared" si="104"/>
        <v>27243</v>
      </c>
      <c r="M89" s="30">
        <f t="shared" si="104"/>
        <v>25306</v>
      </c>
      <c r="N89" s="30">
        <f t="shared" si="104"/>
        <v>27580</v>
      </c>
      <c r="O89" s="30">
        <f t="shared" si="104"/>
        <v>25045</v>
      </c>
      <c r="P89" s="30">
        <f t="shared" si="104"/>
        <v>30070</v>
      </c>
      <c r="Q89" s="30">
        <f t="shared" si="104"/>
        <v>28032</v>
      </c>
      <c r="R89" s="30">
        <f t="shared" si="104"/>
        <v>30005</v>
      </c>
      <c r="S89" s="30">
        <f t="shared" si="104"/>
        <v>30746</v>
      </c>
      <c r="T89" s="30">
        <f t="shared" si="104"/>
        <v>30328</v>
      </c>
      <c r="U89" s="30">
        <f t="shared" si="104"/>
        <v>28516</v>
      </c>
      <c r="V89" s="30">
        <f t="shared" si="104"/>
        <v>29743</v>
      </c>
      <c r="W89" s="30">
        <f t="shared" si="104"/>
        <v>25112</v>
      </c>
      <c r="X89" s="30">
        <f t="shared" si="104"/>
        <v>28638</v>
      </c>
      <c r="Y89" s="30">
        <f t="shared" si="104"/>
        <v>29743</v>
      </c>
      <c r="Z89" s="30">
        <f t="shared" si="104"/>
        <v>28555</v>
      </c>
      <c r="AA89" s="30">
        <f t="shared" si="104"/>
        <v>28453.15</v>
      </c>
      <c r="AB89" s="30">
        <f t="shared" si="104"/>
        <v>28573</v>
      </c>
      <c r="AC89" s="30">
        <f>SUM(AC131+AC152+AC166+AC255+AC312+AC363+AC487+AC607+AC628+AC635+AC636)</f>
        <v>28858</v>
      </c>
      <c r="AD89" s="30">
        <f>SUM(AD131+AD152+AD166+AD255+AD312+AD363+AD487+AD607+AD628+AD635+AD636)</f>
        <v>29193</v>
      </c>
      <c r="AE89" s="16">
        <f t="shared" si="87"/>
        <v>620</v>
      </c>
      <c r="AF89" s="33">
        <f t="shared" si="84"/>
        <v>0.021712484678690247</v>
      </c>
    </row>
    <row r="90" spans="2:32" ht="12" customHeight="1">
      <c r="B90" s="5" t="s">
        <v>106</v>
      </c>
      <c r="C90" s="30">
        <f aca="true" t="shared" si="105" ref="C90:AB90">SUM(C132+C256+C262+C293+C313+C364+C608)</f>
        <v>13948</v>
      </c>
      <c r="D90" s="30">
        <f t="shared" si="105"/>
        <v>23400</v>
      </c>
      <c r="E90" s="30">
        <f t="shared" si="105"/>
        <v>12209</v>
      </c>
      <c r="F90" s="30">
        <f t="shared" si="105"/>
        <v>24050</v>
      </c>
      <c r="G90" s="30">
        <f t="shared" si="105"/>
        <v>22701</v>
      </c>
      <c r="H90" s="30">
        <f t="shared" si="105"/>
        <v>28450</v>
      </c>
      <c r="I90" s="30">
        <f t="shared" si="105"/>
        <v>30730</v>
      </c>
      <c r="J90" s="30">
        <f t="shared" si="105"/>
        <v>35670</v>
      </c>
      <c r="K90" s="30">
        <f t="shared" si="105"/>
        <v>34499</v>
      </c>
      <c r="L90" s="30">
        <f t="shared" si="105"/>
        <v>42470</v>
      </c>
      <c r="M90" s="30">
        <f t="shared" si="105"/>
        <v>31101</v>
      </c>
      <c r="N90" s="30">
        <f t="shared" si="105"/>
        <v>44470</v>
      </c>
      <c r="O90" s="30">
        <f t="shared" si="105"/>
        <v>39311</v>
      </c>
      <c r="P90" s="30">
        <f t="shared" si="105"/>
        <v>46450</v>
      </c>
      <c r="Q90" s="30">
        <f t="shared" si="105"/>
        <v>41192</v>
      </c>
      <c r="R90" s="30">
        <f t="shared" si="105"/>
        <v>47650</v>
      </c>
      <c r="S90" s="30">
        <f t="shared" si="105"/>
        <v>37592</v>
      </c>
      <c r="T90" s="30">
        <f t="shared" si="105"/>
        <v>56500</v>
      </c>
      <c r="U90" s="30">
        <f t="shared" si="105"/>
        <v>53385</v>
      </c>
      <c r="V90" s="30">
        <f t="shared" si="105"/>
        <v>55800</v>
      </c>
      <c r="W90" s="30">
        <f t="shared" si="105"/>
        <v>48179</v>
      </c>
      <c r="X90" s="30">
        <f t="shared" si="105"/>
        <v>56100</v>
      </c>
      <c r="Y90" s="30">
        <f t="shared" si="105"/>
        <v>46712</v>
      </c>
      <c r="Z90" s="30">
        <f t="shared" si="105"/>
        <v>60662</v>
      </c>
      <c r="AA90" s="30">
        <f t="shared" si="105"/>
        <v>49692</v>
      </c>
      <c r="AB90" s="30">
        <f t="shared" si="105"/>
        <v>60007</v>
      </c>
      <c r="AC90" s="30">
        <f>SUM(AC132+AC256+AC262+AC293+AC313+AC364+AC608)</f>
        <v>58632</v>
      </c>
      <c r="AD90" s="30">
        <f>SUM(AD132+AD256+AD262+AD293+AD313+AD364+AD608)</f>
        <v>65405</v>
      </c>
      <c r="AE90" s="16">
        <f t="shared" si="87"/>
        <v>5398</v>
      </c>
      <c r="AF90" s="33">
        <f t="shared" si="84"/>
        <v>0.08898486696778873</v>
      </c>
    </row>
    <row r="91" spans="2:32" ht="12" customHeight="1">
      <c r="B91" s="5" t="s">
        <v>107</v>
      </c>
      <c r="C91" s="30">
        <v>163000</v>
      </c>
      <c r="D91" s="30">
        <v>163000</v>
      </c>
      <c r="E91" s="30">
        <v>163000</v>
      </c>
      <c r="F91" s="30">
        <v>163000</v>
      </c>
      <c r="G91" s="30">
        <v>163000</v>
      </c>
      <c r="H91" s="30">
        <v>163000</v>
      </c>
      <c r="I91" s="30">
        <v>163000</v>
      </c>
      <c r="J91" s="30">
        <v>163000</v>
      </c>
      <c r="K91" s="30">
        <v>163000</v>
      </c>
      <c r="L91" s="30">
        <v>163000</v>
      </c>
      <c r="M91" s="30">
        <v>163000</v>
      </c>
      <c r="N91" s="30">
        <v>163000</v>
      </c>
      <c r="O91" s="30">
        <v>163000</v>
      </c>
      <c r="P91" s="30">
        <v>163000</v>
      </c>
      <c r="Q91" s="30">
        <v>163000</v>
      </c>
      <c r="R91" s="30">
        <f>SUM(R134+R154+R155+R156+R157+R171+R172+R181+R558+R581+R577+R489+R535+R554+R576+R629)</f>
        <v>202475</v>
      </c>
      <c r="S91" s="30">
        <f>SUM(S134+S154+S155+S156+S157+S171+S172+S181+S558+S581+S577+S489+S535+S554+S576+S629)</f>
        <v>202070</v>
      </c>
      <c r="T91" s="30">
        <f>SUM(T134+T154+T155+T156+T157+T171+T172+T181+T558+T581+T577+T489+T535+T554+T576+T629)-4085</f>
        <v>206665</v>
      </c>
      <c r="U91" s="30">
        <f aca="true" t="shared" si="106" ref="U91:AB91">SUM(U134+U154+U155+U156+U157+U171+U172+U181+U558+U581+U577+U489+U535+U554+U576+U629)</f>
        <v>152818</v>
      </c>
      <c r="V91" s="30">
        <f t="shared" si="106"/>
        <v>190450</v>
      </c>
      <c r="W91" s="30">
        <f t="shared" si="106"/>
        <v>167612</v>
      </c>
      <c r="X91" s="30">
        <f t="shared" si="106"/>
        <v>189400</v>
      </c>
      <c r="Y91" s="30">
        <f t="shared" si="106"/>
        <v>170426</v>
      </c>
      <c r="Z91" s="30">
        <f t="shared" si="106"/>
        <v>219150</v>
      </c>
      <c r="AA91" s="30">
        <f t="shared" si="106"/>
        <v>201936.61</v>
      </c>
      <c r="AB91" s="30">
        <f t="shared" si="106"/>
        <v>222750</v>
      </c>
      <c r="AC91" s="30">
        <f>SUM(AC134+AC154+AC155+AC156+AC157+AC171+AC172+AC181+AC558+AC581+AC577+AC489+AC535+AC554+AC576+AC629)</f>
        <v>249400</v>
      </c>
      <c r="AD91" s="30">
        <f>SUM(AD134+AD154+AD155+AD156+AD157+AD171+AD172+AD181+AD558+AD581+AD577+AD489+AD535+AD554+AD576+AD629)</f>
        <v>199580</v>
      </c>
      <c r="AE91" s="16">
        <f t="shared" si="87"/>
        <v>-23170</v>
      </c>
      <c r="AF91" s="33">
        <f t="shared" si="84"/>
        <v>-0.10572667122975131</v>
      </c>
    </row>
    <row r="92" spans="2:32" ht="12" customHeight="1">
      <c r="B92" s="5" t="s">
        <v>108</v>
      </c>
      <c r="C92" s="30">
        <f aca="true" t="shared" si="107" ref="C92:X92">SUM(C192+C193+C194+C195)</f>
        <v>10432</v>
      </c>
      <c r="D92" s="30">
        <f t="shared" si="107"/>
        <v>11250</v>
      </c>
      <c r="E92" s="30">
        <f t="shared" si="107"/>
        <v>6098</v>
      </c>
      <c r="F92" s="30">
        <f t="shared" si="107"/>
        <v>9000</v>
      </c>
      <c r="G92" s="30">
        <f t="shared" si="107"/>
        <v>4202</v>
      </c>
      <c r="H92" s="30">
        <f t="shared" si="107"/>
        <v>9000</v>
      </c>
      <c r="I92" s="30">
        <f t="shared" si="107"/>
        <v>5393</v>
      </c>
      <c r="J92" s="30">
        <f t="shared" si="107"/>
        <v>9000</v>
      </c>
      <c r="K92" s="30">
        <f t="shared" si="107"/>
        <v>3546</v>
      </c>
      <c r="L92" s="30">
        <f t="shared" si="107"/>
        <v>9000</v>
      </c>
      <c r="M92" s="30">
        <f t="shared" si="107"/>
        <v>8019</v>
      </c>
      <c r="N92" s="30">
        <f t="shared" si="107"/>
        <v>11000</v>
      </c>
      <c r="O92" s="30">
        <f t="shared" si="107"/>
        <v>4139</v>
      </c>
      <c r="P92" s="30">
        <f t="shared" si="107"/>
        <v>11000</v>
      </c>
      <c r="Q92" s="30">
        <f t="shared" si="107"/>
        <v>6602</v>
      </c>
      <c r="R92" s="30">
        <f t="shared" si="107"/>
        <v>11500</v>
      </c>
      <c r="S92" s="30">
        <f t="shared" si="107"/>
        <v>9108</v>
      </c>
      <c r="T92" s="30">
        <f t="shared" si="107"/>
        <v>10500</v>
      </c>
      <c r="U92" s="30">
        <f t="shared" si="107"/>
        <v>9757</v>
      </c>
      <c r="V92" s="30">
        <f t="shared" si="107"/>
        <v>5250</v>
      </c>
      <c r="W92" s="30">
        <f>SUM(W192+W193+W194+W195)</f>
        <v>3473</v>
      </c>
      <c r="X92" s="30">
        <f t="shared" si="107"/>
        <v>5250</v>
      </c>
      <c r="Y92" s="30">
        <f aca="true" t="shared" si="108" ref="Y92:AD92">SUM(Y192+Y193+Y194+Y195)</f>
        <v>1789</v>
      </c>
      <c r="Z92" s="30">
        <f t="shared" si="108"/>
        <v>5250</v>
      </c>
      <c r="AA92" s="30">
        <f t="shared" si="108"/>
        <v>2511</v>
      </c>
      <c r="AB92" s="30">
        <f t="shared" si="108"/>
        <v>5250</v>
      </c>
      <c r="AC92" s="30">
        <f t="shared" si="108"/>
        <v>5250</v>
      </c>
      <c r="AD92" s="30">
        <f t="shared" si="108"/>
        <v>5250</v>
      </c>
      <c r="AE92" s="16">
        <f t="shared" si="87"/>
        <v>0</v>
      </c>
      <c r="AF92" s="33">
        <f t="shared" si="84"/>
        <v>0</v>
      </c>
    </row>
    <row r="93" spans="2:32" ht="12" customHeight="1">
      <c r="B93" s="5" t="s">
        <v>109</v>
      </c>
      <c r="C93" s="30">
        <f aca="true" t="shared" si="109" ref="C93:X93">SUM(C405+C406+C407)</f>
        <v>383518</v>
      </c>
      <c r="D93" s="30">
        <f t="shared" si="109"/>
        <v>446095</v>
      </c>
      <c r="E93" s="30">
        <f t="shared" si="109"/>
        <v>444565</v>
      </c>
      <c r="F93" s="30">
        <f t="shared" si="109"/>
        <v>461095</v>
      </c>
      <c r="G93" s="30">
        <f t="shared" si="109"/>
        <v>422923</v>
      </c>
      <c r="H93" s="30">
        <f t="shared" si="109"/>
        <v>479950</v>
      </c>
      <c r="I93" s="30">
        <f t="shared" si="109"/>
        <v>469240</v>
      </c>
      <c r="J93" s="30">
        <f t="shared" si="109"/>
        <v>571700</v>
      </c>
      <c r="K93" s="30">
        <f t="shared" si="109"/>
        <v>546915</v>
      </c>
      <c r="L93" s="30">
        <f t="shared" si="109"/>
        <v>709000</v>
      </c>
      <c r="M93" s="30">
        <f t="shared" si="109"/>
        <v>662942</v>
      </c>
      <c r="N93" s="30">
        <f t="shared" si="109"/>
        <v>687400</v>
      </c>
      <c r="O93" s="30">
        <f t="shared" si="109"/>
        <v>680374</v>
      </c>
      <c r="P93" s="30">
        <f t="shared" si="109"/>
        <v>694950</v>
      </c>
      <c r="Q93" s="30">
        <f t="shared" si="109"/>
        <v>696729</v>
      </c>
      <c r="R93" s="30">
        <f t="shared" si="109"/>
        <v>706550</v>
      </c>
      <c r="S93" s="30">
        <f t="shared" si="109"/>
        <v>652374</v>
      </c>
      <c r="T93" s="30">
        <f t="shared" si="109"/>
        <v>686821</v>
      </c>
      <c r="U93" s="30">
        <f t="shared" si="109"/>
        <v>642423</v>
      </c>
      <c r="V93" s="30">
        <f t="shared" si="109"/>
        <v>725505</v>
      </c>
      <c r="W93" s="30">
        <f>SUM(W405+W406+W407)</f>
        <v>629985</v>
      </c>
      <c r="X93" s="30">
        <f t="shared" si="109"/>
        <v>645544</v>
      </c>
      <c r="Y93" s="30">
        <f aca="true" t="shared" si="110" ref="Y93:AD93">SUM(Y405+Y406+Y407)</f>
        <v>619180</v>
      </c>
      <c r="Z93" s="30">
        <f t="shared" si="110"/>
        <v>622920</v>
      </c>
      <c r="AA93" s="30">
        <f t="shared" si="110"/>
        <v>592098</v>
      </c>
      <c r="AB93" s="30">
        <f t="shared" si="110"/>
        <v>582485</v>
      </c>
      <c r="AC93" s="30">
        <f t="shared" si="110"/>
        <v>584000</v>
      </c>
      <c r="AD93" s="30">
        <f t="shared" si="110"/>
        <v>502945</v>
      </c>
      <c r="AE93" s="16">
        <f t="shared" si="87"/>
        <v>-79540</v>
      </c>
      <c r="AF93" s="33">
        <f t="shared" si="84"/>
        <v>-0.12768894882167856</v>
      </c>
    </row>
    <row r="94" spans="2:32" ht="12" customHeight="1">
      <c r="B94" s="5" t="s">
        <v>110</v>
      </c>
      <c r="C94" s="30">
        <f aca="true" t="shared" si="111" ref="C94:X94">SUM(C135)</f>
        <v>508</v>
      </c>
      <c r="D94" s="30">
        <f t="shared" si="111"/>
        <v>4000</v>
      </c>
      <c r="E94" s="30">
        <f t="shared" si="111"/>
        <v>4880</v>
      </c>
      <c r="F94" s="30">
        <f t="shared" si="111"/>
        <v>4000</v>
      </c>
      <c r="G94" s="30">
        <f t="shared" si="111"/>
        <v>6208</v>
      </c>
      <c r="H94" s="30">
        <f t="shared" si="111"/>
        <v>4000</v>
      </c>
      <c r="I94" s="30">
        <f t="shared" si="111"/>
        <v>6236</v>
      </c>
      <c r="J94" s="30">
        <f t="shared" si="111"/>
        <v>5340</v>
      </c>
      <c r="K94" s="30">
        <f t="shared" si="111"/>
        <v>6409</v>
      </c>
      <c r="L94" s="30">
        <f t="shared" si="111"/>
        <v>6600</v>
      </c>
      <c r="M94" s="30">
        <f t="shared" si="111"/>
        <v>6638</v>
      </c>
      <c r="N94" s="30">
        <f t="shared" si="111"/>
        <v>6800</v>
      </c>
      <c r="O94" s="30">
        <f t="shared" si="111"/>
        <v>6370</v>
      </c>
      <c r="P94" s="30">
        <f t="shared" si="111"/>
        <v>6800</v>
      </c>
      <c r="Q94" s="30">
        <f t="shared" si="111"/>
        <v>5736</v>
      </c>
      <c r="R94" s="30">
        <f t="shared" si="111"/>
        <v>6800</v>
      </c>
      <c r="S94" s="30">
        <f t="shared" si="111"/>
        <v>5913</v>
      </c>
      <c r="T94" s="30">
        <f t="shared" si="111"/>
        <v>6800</v>
      </c>
      <c r="U94" s="30">
        <f t="shared" si="111"/>
        <v>5850</v>
      </c>
      <c r="V94" s="30">
        <f t="shared" si="111"/>
        <v>6800</v>
      </c>
      <c r="W94" s="30">
        <f>SUM(W135)</f>
        <v>5639</v>
      </c>
      <c r="X94" s="30">
        <f t="shared" si="111"/>
        <v>6800</v>
      </c>
      <c r="Y94" s="30">
        <f aca="true" t="shared" si="112" ref="Y94:AD94">SUM(Y135)</f>
        <v>5478</v>
      </c>
      <c r="Z94" s="30">
        <f t="shared" si="112"/>
        <v>9800</v>
      </c>
      <c r="AA94" s="30">
        <f t="shared" si="112"/>
        <v>5265.34</v>
      </c>
      <c r="AB94" s="30">
        <f t="shared" si="112"/>
        <v>9900</v>
      </c>
      <c r="AC94" s="30">
        <f t="shared" si="112"/>
        <v>9800</v>
      </c>
      <c r="AD94" s="30">
        <f t="shared" si="112"/>
        <v>9500</v>
      </c>
      <c r="AE94" s="16">
        <f t="shared" si="87"/>
        <v>-400</v>
      </c>
      <c r="AF94" s="33">
        <f t="shared" si="84"/>
        <v>-0.04081632653061224</v>
      </c>
    </row>
    <row r="95" spans="2:32" ht="12" customHeight="1">
      <c r="B95" s="5" t="s">
        <v>111</v>
      </c>
      <c r="C95" s="30">
        <f aca="true" t="shared" si="113" ref="C95:Z95">SUM(C366+C408)</f>
        <v>11973</v>
      </c>
      <c r="D95" s="30">
        <f t="shared" si="113"/>
        <v>17000</v>
      </c>
      <c r="E95" s="30">
        <f t="shared" si="113"/>
        <v>19770</v>
      </c>
      <c r="F95" s="30">
        <f t="shared" si="113"/>
        <v>17000</v>
      </c>
      <c r="G95" s="30">
        <f t="shared" si="113"/>
        <v>14906</v>
      </c>
      <c r="H95" s="30">
        <f t="shared" si="113"/>
        <v>11000</v>
      </c>
      <c r="I95" s="30">
        <f t="shared" si="113"/>
        <v>8010</v>
      </c>
      <c r="J95" s="30">
        <f t="shared" si="113"/>
        <v>11000</v>
      </c>
      <c r="K95" s="30">
        <f t="shared" si="113"/>
        <v>9763</v>
      </c>
      <c r="L95" s="30">
        <f t="shared" si="113"/>
        <v>11000</v>
      </c>
      <c r="M95" s="30">
        <f t="shared" si="113"/>
        <v>9709</v>
      </c>
      <c r="N95" s="30">
        <f t="shared" si="113"/>
        <v>11000</v>
      </c>
      <c r="O95" s="30">
        <f t="shared" si="113"/>
        <v>11024</v>
      </c>
      <c r="P95" s="30">
        <f t="shared" si="113"/>
        <v>11000</v>
      </c>
      <c r="Q95" s="30">
        <f t="shared" si="113"/>
        <v>12425</v>
      </c>
      <c r="R95" s="30">
        <f t="shared" si="113"/>
        <v>12000</v>
      </c>
      <c r="S95" s="30">
        <f t="shared" si="113"/>
        <v>10371</v>
      </c>
      <c r="T95" s="30">
        <f t="shared" si="113"/>
        <v>15000</v>
      </c>
      <c r="U95" s="30">
        <f t="shared" si="113"/>
        <v>12385</v>
      </c>
      <c r="V95" s="30">
        <f t="shared" si="113"/>
        <v>1800</v>
      </c>
      <c r="W95" s="30">
        <f t="shared" si="113"/>
        <v>1183</v>
      </c>
      <c r="X95" s="30">
        <f t="shared" si="113"/>
        <v>1800</v>
      </c>
      <c r="Y95" s="30">
        <f t="shared" si="113"/>
        <v>1160</v>
      </c>
      <c r="Z95" s="30">
        <f t="shared" si="113"/>
        <v>1700</v>
      </c>
      <c r="AA95" s="30">
        <f>SUM(AA366+AA408)</f>
        <v>1343</v>
      </c>
      <c r="AB95" s="30">
        <f>SUM(AB366+AB408)</f>
        <v>1700</v>
      </c>
      <c r="AC95" s="30">
        <f>SUM(AC366+AC408)</f>
        <v>1500</v>
      </c>
      <c r="AD95" s="30">
        <f>SUM(AD366+AD408)</f>
        <v>1700</v>
      </c>
      <c r="AE95" s="16">
        <f t="shared" si="87"/>
        <v>0</v>
      </c>
      <c r="AF95" s="33">
        <f t="shared" si="84"/>
        <v>0</v>
      </c>
    </row>
    <row r="96" spans="2:32" ht="12" customHeight="1">
      <c r="B96" s="5" t="s">
        <v>112</v>
      </c>
      <c r="C96" s="30">
        <f aca="true" t="shared" si="114" ref="C96:Q96">SUM(+C284+C299+C320+C367+C409+C536+C555+C578)</f>
        <v>15369</v>
      </c>
      <c r="D96" s="30">
        <f t="shared" si="114"/>
        <v>19150</v>
      </c>
      <c r="E96" s="30">
        <f t="shared" si="114"/>
        <v>19440</v>
      </c>
      <c r="F96" s="30">
        <f t="shared" si="114"/>
        <v>20560</v>
      </c>
      <c r="G96" s="30">
        <f t="shared" si="114"/>
        <v>21773</v>
      </c>
      <c r="H96" s="30">
        <f t="shared" si="114"/>
        <v>20810</v>
      </c>
      <c r="I96" s="30">
        <f t="shared" si="114"/>
        <v>20068</v>
      </c>
      <c r="J96" s="30">
        <f t="shared" si="114"/>
        <v>21800</v>
      </c>
      <c r="K96" s="30">
        <f t="shared" si="114"/>
        <v>22242</v>
      </c>
      <c r="L96" s="30">
        <f t="shared" si="114"/>
        <v>23385</v>
      </c>
      <c r="M96" s="30">
        <f t="shared" si="114"/>
        <v>19676</v>
      </c>
      <c r="N96" s="30">
        <f t="shared" si="114"/>
        <v>23510</v>
      </c>
      <c r="O96" s="30">
        <f t="shared" si="114"/>
        <v>20513</v>
      </c>
      <c r="P96" s="30">
        <f t="shared" si="114"/>
        <v>24180</v>
      </c>
      <c r="Q96" s="30">
        <f t="shared" si="114"/>
        <v>24796</v>
      </c>
      <c r="R96" s="30">
        <v>37010</v>
      </c>
      <c r="S96" s="30">
        <v>37010</v>
      </c>
      <c r="T96" s="30">
        <f>SUM(+T284+T299+T320+T367+T409+T536+T555+T578)</f>
        <v>24420</v>
      </c>
      <c r="U96" s="30">
        <v>37010</v>
      </c>
      <c r="V96" s="30">
        <f aca="true" t="shared" si="115" ref="V96:AB96">SUM(+V284+V299+V320+V367+V409+V536+V555+V578)</f>
        <v>20820</v>
      </c>
      <c r="W96" s="30">
        <f t="shared" si="115"/>
        <v>28833</v>
      </c>
      <c r="X96" s="30">
        <f t="shared" si="115"/>
        <v>21030</v>
      </c>
      <c r="Y96" s="30">
        <f t="shared" si="115"/>
        <v>20186</v>
      </c>
      <c r="Z96" s="30">
        <f t="shared" si="115"/>
        <v>21645</v>
      </c>
      <c r="AA96" s="30">
        <f t="shared" si="115"/>
        <v>18848</v>
      </c>
      <c r="AB96" s="30">
        <f t="shared" si="115"/>
        <v>21545</v>
      </c>
      <c r="AC96" s="30">
        <f>SUM(+AC284+AC299+AC320+AC367+AC409+AC536+AC555+AC578)</f>
        <v>21545</v>
      </c>
      <c r="AD96" s="30">
        <f>SUM(+AD284+AD299+AD320+AD367+AD409+AD536+AD555+AD578)</f>
        <v>21835</v>
      </c>
      <c r="AE96" s="16">
        <f t="shared" si="87"/>
        <v>290</v>
      </c>
      <c r="AF96" s="33">
        <f t="shared" si="84"/>
        <v>0.013398013398013399</v>
      </c>
    </row>
    <row r="97" spans="2:32" ht="12" customHeight="1">
      <c r="B97" s="5" t="s">
        <v>113</v>
      </c>
      <c r="C97" s="30">
        <f aca="true" t="shared" si="116" ref="C97:W97">SUM(C296+C317+C369+C473+C537+C556+C579)</f>
        <v>54220</v>
      </c>
      <c r="D97" s="30">
        <f t="shared" si="116"/>
        <v>56775</v>
      </c>
      <c r="E97" s="30">
        <f t="shared" si="116"/>
        <v>61675</v>
      </c>
      <c r="F97" s="30">
        <f t="shared" si="116"/>
        <v>55800</v>
      </c>
      <c r="G97" s="30">
        <f t="shared" si="116"/>
        <v>52153</v>
      </c>
      <c r="H97" s="30">
        <f t="shared" si="116"/>
        <v>59050</v>
      </c>
      <c r="I97" s="30">
        <f t="shared" si="116"/>
        <v>58780</v>
      </c>
      <c r="J97" s="30">
        <f t="shared" si="116"/>
        <v>60710</v>
      </c>
      <c r="K97" s="30">
        <f t="shared" si="116"/>
        <v>61350</v>
      </c>
      <c r="L97" s="30">
        <f t="shared" si="116"/>
        <v>62160</v>
      </c>
      <c r="M97" s="30">
        <f t="shared" si="116"/>
        <v>58229</v>
      </c>
      <c r="N97" s="30">
        <f t="shared" si="116"/>
        <v>68250</v>
      </c>
      <c r="O97" s="30">
        <f t="shared" si="116"/>
        <v>68229</v>
      </c>
      <c r="P97" s="30">
        <f t="shared" si="116"/>
        <v>69100</v>
      </c>
      <c r="Q97" s="30">
        <f t="shared" si="116"/>
        <v>76291</v>
      </c>
      <c r="R97" s="30">
        <f t="shared" si="116"/>
        <v>70850</v>
      </c>
      <c r="S97" s="30">
        <f t="shared" si="116"/>
        <v>57986</v>
      </c>
      <c r="T97" s="30">
        <f t="shared" si="116"/>
        <v>78500</v>
      </c>
      <c r="U97" s="30">
        <f t="shared" si="116"/>
        <v>80303</v>
      </c>
      <c r="V97" s="30">
        <f t="shared" si="116"/>
        <v>79500</v>
      </c>
      <c r="W97" s="30">
        <f t="shared" si="116"/>
        <v>72065</v>
      </c>
      <c r="X97" s="30">
        <f aca="true" t="shared" si="117" ref="X97:AD97">SUM(X296+X317+X369+X473+X537+X538+X556+X579)</f>
        <v>86300</v>
      </c>
      <c r="Y97" s="30">
        <f t="shared" si="117"/>
        <v>77886</v>
      </c>
      <c r="Z97" s="30">
        <f t="shared" si="117"/>
        <v>91400</v>
      </c>
      <c r="AA97" s="30">
        <f t="shared" si="117"/>
        <v>87704</v>
      </c>
      <c r="AB97" s="30">
        <f t="shared" si="117"/>
        <v>93600</v>
      </c>
      <c r="AC97" s="30">
        <f t="shared" si="117"/>
        <v>98300</v>
      </c>
      <c r="AD97" s="30">
        <f t="shared" si="117"/>
        <v>98700</v>
      </c>
      <c r="AE97" s="16">
        <f t="shared" si="87"/>
        <v>5100</v>
      </c>
      <c r="AF97" s="33">
        <f t="shared" si="84"/>
        <v>0.05579868708971553</v>
      </c>
    </row>
    <row r="98" spans="2:32" ht="12" customHeight="1">
      <c r="B98" s="5" t="s">
        <v>114</v>
      </c>
      <c r="C98" s="30">
        <f aca="true" t="shared" si="118" ref="C98:AB98">SUM(C137+C138+C139+C158+C490+C612)</f>
        <v>17840</v>
      </c>
      <c r="D98" s="30">
        <f t="shared" si="118"/>
        <v>21625</v>
      </c>
      <c r="E98" s="30">
        <f t="shared" si="118"/>
        <v>25549</v>
      </c>
      <c r="F98" s="30">
        <f t="shared" si="118"/>
        <v>31925</v>
      </c>
      <c r="G98" s="30">
        <f t="shared" si="118"/>
        <v>36228</v>
      </c>
      <c r="H98" s="30">
        <f t="shared" si="118"/>
        <v>34175</v>
      </c>
      <c r="I98" s="30">
        <f t="shared" si="118"/>
        <v>42749</v>
      </c>
      <c r="J98" s="30">
        <f t="shared" si="118"/>
        <v>39865</v>
      </c>
      <c r="K98" s="30">
        <f t="shared" si="118"/>
        <v>41552</v>
      </c>
      <c r="L98" s="30">
        <f t="shared" si="118"/>
        <v>45525</v>
      </c>
      <c r="M98" s="30">
        <f t="shared" si="118"/>
        <v>44745</v>
      </c>
      <c r="N98" s="30">
        <f t="shared" si="118"/>
        <v>47601</v>
      </c>
      <c r="O98" s="30">
        <f t="shared" si="118"/>
        <v>38438</v>
      </c>
      <c r="P98" s="30">
        <f t="shared" si="118"/>
        <v>48725</v>
      </c>
      <c r="Q98" s="30">
        <f t="shared" si="118"/>
        <v>45430</v>
      </c>
      <c r="R98" s="30">
        <f t="shared" si="118"/>
        <v>49425</v>
      </c>
      <c r="S98" s="30">
        <f t="shared" si="118"/>
        <v>47358</v>
      </c>
      <c r="T98" s="30">
        <f t="shared" si="118"/>
        <v>50325</v>
      </c>
      <c r="U98" s="30">
        <f t="shared" si="118"/>
        <v>51471</v>
      </c>
      <c r="V98" s="30">
        <f t="shared" si="118"/>
        <v>51725</v>
      </c>
      <c r="W98" s="30">
        <f t="shared" si="118"/>
        <v>39493</v>
      </c>
      <c r="X98" s="30">
        <f t="shared" si="118"/>
        <v>64925</v>
      </c>
      <c r="Y98" s="30">
        <f t="shared" si="118"/>
        <v>56575</v>
      </c>
      <c r="Z98" s="30">
        <f t="shared" si="118"/>
        <v>65454</v>
      </c>
      <c r="AA98" s="30">
        <f t="shared" si="118"/>
        <v>56938.979999999996</v>
      </c>
      <c r="AB98" s="30">
        <f t="shared" si="118"/>
        <v>66825</v>
      </c>
      <c r="AC98" s="30">
        <f>SUM(AC137+AC138+AC139+AC158+AC490+AC612)</f>
        <v>62825</v>
      </c>
      <c r="AD98" s="30">
        <f>SUM(AD137+AD138+AD139+AD158+AD490+AD612)</f>
        <v>64675</v>
      </c>
      <c r="AE98" s="16">
        <f t="shared" si="87"/>
        <v>-2150</v>
      </c>
      <c r="AF98" s="33">
        <f t="shared" si="84"/>
        <v>-0.03284749595135515</v>
      </c>
    </row>
    <row r="99" spans="2:32" ht="12" customHeight="1">
      <c r="B99" s="5" t="s">
        <v>115</v>
      </c>
      <c r="C99" s="30">
        <f aca="true" t="shared" si="119" ref="C99:AB99">SUM(C491+C580+C613)</f>
        <v>6576</v>
      </c>
      <c r="D99" s="30">
        <f t="shared" si="119"/>
        <v>5000</v>
      </c>
      <c r="E99" s="30">
        <f t="shared" si="119"/>
        <v>6597</v>
      </c>
      <c r="F99" s="30">
        <f t="shared" si="119"/>
        <v>8600</v>
      </c>
      <c r="G99" s="30">
        <f t="shared" si="119"/>
        <v>10593</v>
      </c>
      <c r="H99" s="30">
        <f t="shared" si="119"/>
        <v>8600</v>
      </c>
      <c r="I99" s="30">
        <f t="shared" si="119"/>
        <v>12952</v>
      </c>
      <c r="J99" s="30">
        <f t="shared" si="119"/>
        <v>48460</v>
      </c>
      <c r="K99" s="30">
        <f t="shared" si="119"/>
        <v>66219</v>
      </c>
      <c r="L99" s="30">
        <f t="shared" si="119"/>
        <v>60010</v>
      </c>
      <c r="M99" s="30">
        <f t="shared" si="119"/>
        <v>59640</v>
      </c>
      <c r="N99" s="30">
        <f t="shared" si="119"/>
        <v>62100</v>
      </c>
      <c r="O99" s="30">
        <f t="shared" si="119"/>
        <v>70021</v>
      </c>
      <c r="P99" s="30">
        <f t="shared" si="119"/>
        <v>70110</v>
      </c>
      <c r="Q99" s="30">
        <f t="shared" si="119"/>
        <v>65117</v>
      </c>
      <c r="R99" s="30">
        <f t="shared" si="119"/>
        <v>74400</v>
      </c>
      <c r="S99" s="30">
        <f t="shared" si="119"/>
        <v>73158</v>
      </c>
      <c r="T99" s="30">
        <f t="shared" si="119"/>
        <v>70500</v>
      </c>
      <c r="U99" s="30">
        <f t="shared" si="119"/>
        <v>77654</v>
      </c>
      <c r="V99" s="30">
        <f t="shared" si="119"/>
        <v>72700</v>
      </c>
      <c r="W99" s="30">
        <f t="shared" si="119"/>
        <v>73226</v>
      </c>
      <c r="X99" s="30">
        <f t="shared" si="119"/>
        <v>85265</v>
      </c>
      <c r="Y99" s="30">
        <f t="shared" si="119"/>
        <v>63528</v>
      </c>
      <c r="Z99" s="30">
        <f t="shared" si="119"/>
        <v>142442</v>
      </c>
      <c r="AA99" s="30">
        <f t="shared" si="119"/>
        <v>132858</v>
      </c>
      <c r="AB99" s="30">
        <f t="shared" si="119"/>
        <v>127442</v>
      </c>
      <c r="AC99" s="30">
        <f>SUM(AC491+AC580+AC613)</f>
        <v>127442</v>
      </c>
      <c r="AD99" s="30">
        <f>SUM(AD491+AD580+AD613)</f>
        <v>132189</v>
      </c>
      <c r="AE99" s="16">
        <f t="shared" si="87"/>
        <v>4747</v>
      </c>
      <c r="AF99" s="33">
        <f t="shared" si="84"/>
        <v>0.033325844905294784</v>
      </c>
    </row>
    <row r="100" spans="2:32" ht="12" customHeight="1">
      <c r="B100" s="5" t="s">
        <v>116</v>
      </c>
      <c r="C100" s="30">
        <f aca="true" t="shared" si="120" ref="C100:T100">SUM(C193+C194+C196+C282+C371+C348+C544+C493+C500+C422+C506+C512+C519+C525+C558+C584+C614+C271+C610)</f>
        <v>26698</v>
      </c>
      <c r="D100" s="30">
        <f t="shared" si="120"/>
        <v>35935</v>
      </c>
      <c r="E100" s="30">
        <f t="shared" si="120"/>
        <v>24130</v>
      </c>
      <c r="F100" s="30">
        <f t="shared" si="120"/>
        <v>39365</v>
      </c>
      <c r="G100" s="30">
        <f t="shared" si="120"/>
        <v>8158</v>
      </c>
      <c r="H100" s="30">
        <f t="shared" si="120"/>
        <v>43600</v>
      </c>
      <c r="I100" s="30">
        <f t="shared" si="120"/>
        <v>38230</v>
      </c>
      <c r="J100" s="30">
        <f t="shared" si="120"/>
        <v>41900</v>
      </c>
      <c r="K100" s="30">
        <f t="shared" si="120"/>
        <v>39369</v>
      </c>
      <c r="L100" s="30">
        <f t="shared" si="120"/>
        <v>43750</v>
      </c>
      <c r="M100" s="30">
        <f t="shared" si="120"/>
        <v>64579</v>
      </c>
      <c r="N100" s="30">
        <f t="shared" si="120"/>
        <v>109964</v>
      </c>
      <c r="O100" s="30">
        <f t="shared" si="120"/>
        <v>75537</v>
      </c>
      <c r="P100" s="30">
        <f t="shared" si="120"/>
        <v>111248</v>
      </c>
      <c r="Q100" s="30">
        <f t="shared" si="120"/>
        <v>95041</v>
      </c>
      <c r="R100" s="30">
        <f t="shared" si="120"/>
        <v>120867</v>
      </c>
      <c r="S100" s="30">
        <f t="shared" si="120"/>
        <v>131586</v>
      </c>
      <c r="T100" s="30">
        <f t="shared" si="120"/>
        <v>134603.9</v>
      </c>
      <c r="U100" s="30">
        <f>SUM(U193+U194+U196+U282+U371+U348+U544+U493+U500+U422+U506+U492+U512+U519+U525+U558+U584+U614+U271+U610)</f>
        <v>127131</v>
      </c>
      <c r="V100" s="30">
        <f>SUM(V193+V194+V196+V282+V371+V348+V544+V493+V500+V422+V506+V492+V512+V519+V525+V558+V584+V614+V271+V610)</f>
        <v>268309.9</v>
      </c>
      <c r="W100" s="30">
        <f>SUM(W193+W194+W196+W282+W371+W348+W544+W493+W500+W422+W506+W492+W512+W519+W525+W558+W584+W582+W583+W614+W271+W610)</f>
        <v>219304</v>
      </c>
      <c r="X100" s="30">
        <f>SUM(X193+X194+X196+X282+X371+X348+X544+X493+X500+X422+X506+X492+X512+X519+X525+X558+X584+X582+X583+X614+X271+X610)</f>
        <v>296125.9</v>
      </c>
      <c r="Y100" s="30">
        <f>SUM(Y193+Y194+Y196+Y282+Y371+Y348+Y544+Y493+Y500+Y422+Y506+Y492+Y512+Y519+Y525+Y558+Y584+Y582+Y583+Y614+Y271+Y610)</f>
        <v>283950</v>
      </c>
      <c r="Z100" s="30">
        <f>SUM(Z193+Z194+Z196+Z282+Z371+Z348+Z544+Z493+Z500+Z422+Z506+Z492+Z512+Z519+Z525+Z558+Z584+Z582+Z583+Z614+Z271+Z610)</f>
        <v>351958</v>
      </c>
      <c r="AA100" s="30">
        <f>SUM(AA193+AA194+AA196+AA282+AA371+AA348+AA544+AA493+AA500+AA422+AA506+AA492+AA512+AA519+AA525+AA558+AA584+AA582+AA583+AA614+AA271+AA610)</f>
        <v>336001</v>
      </c>
      <c r="AB100" s="30">
        <f>SUM(AB193+AB194+AB196+AB282+AB371+AB348+AB544+AB493+AB500+AB422+AB506+AB492+AB512+AB519+AB525+AB558+AB584+AB582++AB592+AB583+AB614+AB271+AB610)</f>
        <v>375789</v>
      </c>
      <c r="AC100" s="30">
        <f>SUM(AC193+AC194+AC196+AC282+AC371+AC348+AC544+AC493+AC500+AC422+AC506+AC492+AC512+AC519+AC525+AC558+AC584+AC582++AC592+AC583+AC614+AC271+AC610)</f>
        <v>374626</v>
      </c>
      <c r="AD100" s="30">
        <f>SUM(AD193+AD194+AD196+AD282+AD371+AD348+AD544+AD493+AD500+AD422+AD506+AD492+AD512+AD519+AD525+AD558+AD584+AD582++AD592+AD583+AD614+AD271+AD610)</f>
        <v>370928</v>
      </c>
      <c r="AE100" s="16">
        <f t="shared" si="87"/>
        <v>-4861</v>
      </c>
      <c r="AF100" s="33">
        <f t="shared" si="84"/>
        <v>-0.013811307030952557</v>
      </c>
    </row>
    <row r="101" spans="2:32" ht="12" customHeight="1">
      <c r="B101" s="5" t="s">
        <v>117</v>
      </c>
      <c r="C101" s="30">
        <f aca="true" t="shared" si="121" ref="C101:P101">SUM(C371+C372+C373+C374+C375+C384+C385+C386+C387+C388+C389+C390+C391)</f>
        <v>88670</v>
      </c>
      <c r="D101" s="30">
        <f t="shared" si="121"/>
        <v>112575</v>
      </c>
      <c r="E101" s="30">
        <f t="shared" si="121"/>
        <v>101641</v>
      </c>
      <c r="F101" s="30">
        <f t="shared" si="121"/>
        <v>115575</v>
      </c>
      <c r="G101" s="30">
        <f t="shared" si="121"/>
        <v>113668</v>
      </c>
      <c r="H101" s="30">
        <f t="shared" si="121"/>
        <v>118150</v>
      </c>
      <c r="I101" s="30">
        <f t="shared" si="121"/>
        <v>116518</v>
      </c>
      <c r="J101" s="30">
        <f t="shared" si="121"/>
        <v>119150</v>
      </c>
      <c r="K101" s="30">
        <f t="shared" si="121"/>
        <v>100182</v>
      </c>
      <c r="L101" s="30">
        <f t="shared" si="121"/>
        <v>128425</v>
      </c>
      <c r="M101" s="30">
        <f t="shared" si="121"/>
        <v>168650</v>
      </c>
      <c r="N101" s="30">
        <f t="shared" si="121"/>
        <v>157625</v>
      </c>
      <c r="O101" s="30">
        <f t="shared" si="121"/>
        <v>142421</v>
      </c>
      <c r="P101" s="30">
        <f t="shared" si="121"/>
        <v>169450</v>
      </c>
      <c r="Q101" s="30">
        <f>SUM(Q371+Q372+Q373+Q374+Q375+Q384+Q385+Q386+Q387+Q388+Q389+Q390+Q391)</f>
        <v>137908</v>
      </c>
      <c r="R101" s="30">
        <v>171450</v>
      </c>
      <c r="S101" s="30">
        <f aca="true" t="shared" si="122" ref="S101:Z101">SUM(S371+S372+S373+S374+S375+S384+S385+S386+S387+S388+S389+S390+S391)</f>
        <v>195724</v>
      </c>
      <c r="T101" s="30">
        <f t="shared" si="122"/>
        <v>194475</v>
      </c>
      <c r="U101" s="30">
        <f t="shared" si="122"/>
        <v>180720</v>
      </c>
      <c r="V101" s="30">
        <f t="shared" si="122"/>
        <v>195175</v>
      </c>
      <c r="W101" s="30">
        <f t="shared" si="122"/>
        <v>154936</v>
      </c>
      <c r="X101" s="30">
        <f t="shared" si="122"/>
        <v>204375</v>
      </c>
      <c r="Y101" s="30">
        <f t="shared" si="122"/>
        <v>131613</v>
      </c>
      <c r="Z101" s="30">
        <f t="shared" si="122"/>
        <v>195450</v>
      </c>
      <c r="AA101" s="30">
        <f>SUM(AA371+AA372+AA373+AA374+AA375+AA384+AA385+AA386+AA387+AA388+AA389+AA390+AA391)</f>
        <v>131177</v>
      </c>
      <c r="AB101" s="30">
        <f>SUM(AB371+AB372+AB373+AB374+AB375+AB384+AB385+AB386+AB387+AB388+AB389+AB390+AB391)</f>
        <v>174000</v>
      </c>
      <c r="AC101" s="30">
        <f>SUM(AC371+AC372+AC373+AC374+AC375+AC384+AC385+AC386+AC387+AC388+AC389+AC390+AC391)</f>
        <v>174137</v>
      </c>
      <c r="AD101" s="30">
        <f>SUM(AD371+AD372+AD373+AD374+AD375+AD384+AD385+AD386+AD387+AD388+AD389+AD390+AD391)</f>
        <v>183550</v>
      </c>
      <c r="AE101" s="16">
        <f t="shared" si="87"/>
        <v>9550</v>
      </c>
      <c r="AF101" s="33">
        <f t="shared" si="84"/>
        <v>0.04886160143259145</v>
      </c>
    </row>
    <row r="102" spans="2:32" ht="12" customHeight="1">
      <c r="B102" s="5" t="s">
        <v>119</v>
      </c>
      <c r="C102" s="30">
        <f aca="true" t="shared" si="123" ref="C102:Z102">SUM(C377+C412+C584)</f>
        <v>1458</v>
      </c>
      <c r="D102" s="30">
        <f t="shared" si="123"/>
        <v>1120</v>
      </c>
      <c r="E102" s="30">
        <f t="shared" si="123"/>
        <v>1121</v>
      </c>
      <c r="F102" s="30">
        <f t="shared" si="123"/>
        <v>1120</v>
      </c>
      <c r="G102" s="30">
        <f t="shared" si="123"/>
        <v>2573</v>
      </c>
      <c r="H102" s="30">
        <f t="shared" si="123"/>
        <v>2420</v>
      </c>
      <c r="I102" s="30">
        <f t="shared" si="123"/>
        <v>1515</v>
      </c>
      <c r="J102" s="30">
        <f t="shared" si="123"/>
        <v>2420</v>
      </c>
      <c r="K102" s="30">
        <f t="shared" si="123"/>
        <v>2201</v>
      </c>
      <c r="L102" s="30">
        <f t="shared" si="123"/>
        <v>3500</v>
      </c>
      <c r="M102" s="30">
        <f t="shared" si="123"/>
        <v>2602</v>
      </c>
      <c r="N102" s="30">
        <f t="shared" si="123"/>
        <v>3500</v>
      </c>
      <c r="O102" s="30">
        <f t="shared" si="123"/>
        <v>2648</v>
      </c>
      <c r="P102" s="30">
        <f t="shared" si="123"/>
        <v>3500</v>
      </c>
      <c r="Q102" s="30">
        <f t="shared" si="123"/>
        <v>2119</v>
      </c>
      <c r="R102" s="30">
        <f t="shared" si="123"/>
        <v>3515</v>
      </c>
      <c r="S102" s="30">
        <f t="shared" si="123"/>
        <v>3000</v>
      </c>
      <c r="T102" s="30">
        <f t="shared" si="123"/>
        <v>3700</v>
      </c>
      <c r="U102" s="30">
        <f t="shared" si="123"/>
        <v>2979</v>
      </c>
      <c r="V102" s="30">
        <f t="shared" si="123"/>
        <v>3900</v>
      </c>
      <c r="W102" s="30">
        <f t="shared" si="123"/>
        <v>3412</v>
      </c>
      <c r="X102" s="30">
        <f t="shared" si="123"/>
        <v>3900</v>
      </c>
      <c r="Y102" s="30">
        <f t="shared" si="123"/>
        <v>3361</v>
      </c>
      <c r="Z102" s="30">
        <f t="shared" si="123"/>
        <v>3900</v>
      </c>
      <c r="AA102" s="30">
        <f>SUM(AA377+AA412+AA584)</f>
        <v>3206</v>
      </c>
      <c r="AB102" s="30">
        <f>SUM(AB377+AB412+AB584)</f>
        <v>3400</v>
      </c>
      <c r="AC102" s="30">
        <f>SUM(AC377+AC412+AC584)</f>
        <v>2800</v>
      </c>
      <c r="AD102" s="30">
        <f>SUM(AD377+AD412+AD584)</f>
        <v>3400</v>
      </c>
      <c r="AE102" s="16">
        <f t="shared" si="87"/>
        <v>0</v>
      </c>
      <c r="AF102" s="33">
        <f t="shared" si="84"/>
        <v>0</v>
      </c>
    </row>
    <row r="103" spans="2:32" ht="12" customHeight="1">
      <c r="B103" s="5" t="s">
        <v>120</v>
      </c>
      <c r="C103" s="30">
        <f aca="true" t="shared" si="124" ref="C103:X103">SUM(C297+C318+C378)</f>
        <v>2292</v>
      </c>
      <c r="D103" s="30">
        <f t="shared" si="124"/>
        <v>3200</v>
      </c>
      <c r="E103" s="30">
        <f t="shared" si="124"/>
        <v>1862</v>
      </c>
      <c r="F103" s="30">
        <f t="shared" si="124"/>
        <v>5200</v>
      </c>
      <c r="G103" s="30">
        <f t="shared" si="124"/>
        <v>1000</v>
      </c>
      <c r="H103" s="30">
        <f t="shared" si="124"/>
        <v>4200</v>
      </c>
      <c r="I103" s="30">
        <f t="shared" si="124"/>
        <v>1144</v>
      </c>
      <c r="J103" s="30">
        <f t="shared" si="124"/>
        <v>4200</v>
      </c>
      <c r="K103" s="30">
        <f t="shared" si="124"/>
        <v>2493</v>
      </c>
      <c r="L103" s="30">
        <f t="shared" si="124"/>
        <v>4200</v>
      </c>
      <c r="M103" s="30">
        <f t="shared" si="124"/>
        <v>1985</v>
      </c>
      <c r="N103" s="30">
        <f t="shared" si="124"/>
        <v>4200</v>
      </c>
      <c r="O103" s="30">
        <f t="shared" si="124"/>
        <v>3722</v>
      </c>
      <c r="P103" s="30">
        <f t="shared" si="124"/>
        <v>3700</v>
      </c>
      <c r="Q103" s="30">
        <f t="shared" si="124"/>
        <v>1843</v>
      </c>
      <c r="R103" s="30">
        <f t="shared" si="124"/>
        <v>3450</v>
      </c>
      <c r="S103" s="30">
        <f t="shared" si="124"/>
        <v>1312</v>
      </c>
      <c r="T103" s="30">
        <f t="shared" si="124"/>
        <v>4200</v>
      </c>
      <c r="U103" s="30">
        <f t="shared" si="124"/>
        <v>1459</v>
      </c>
      <c r="V103" s="30">
        <f t="shared" si="124"/>
        <v>4600</v>
      </c>
      <c r="W103" s="30">
        <f>SUM(W297+W318+W378)</f>
        <v>1459</v>
      </c>
      <c r="X103" s="30">
        <f t="shared" si="124"/>
        <v>4100</v>
      </c>
      <c r="Y103" s="30">
        <f aca="true" t="shared" si="125" ref="Y103:AD103">SUM(Y297+Y318+Y378)</f>
        <v>1251</v>
      </c>
      <c r="Z103" s="30">
        <f t="shared" si="125"/>
        <v>3500</v>
      </c>
      <c r="AA103" s="30">
        <f t="shared" si="125"/>
        <v>2117</v>
      </c>
      <c r="AB103" s="30">
        <f t="shared" si="125"/>
        <v>3900</v>
      </c>
      <c r="AC103" s="30">
        <f t="shared" si="125"/>
        <v>3600</v>
      </c>
      <c r="AD103" s="30">
        <f t="shared" si="125"/>
        <v>3900</v>
      </c>
      <c r="AE103" s="16">
        <f t="shared" si="87"/>
        <v>0</v>
      </c>
      <c r="AF103" s="33">
        <f t="shared" si="84"/>
        <v>0</v>
      </c>
    </row>
    <row r="104" spans="2:32" ht="12" customHeight="1">
      <c r="B104" s="5" t="s">
        <v>56</v>
      </c>
      <c r="C104" s="30">
        <f aca="true" t="shared" si="126" ref="C104:X104">SUM(C204)</f>
        <v>21763</v>
      </c>
      <c r="D104" s="30">
        <f t="shared" si="126"/>
        <v>34900</v>
      </c>
      <c r="E104" s="30">
        <f t="shared" si="126"/>
        <v>41240</v>
      </c>
      <c r="F104" s="30">
        <f t="shared" si="126"/>
        <v>44000</v>
      </c>
      <c r="G104" s="30">
        <f t="shared" si="126"/>
        <v>41694</v>
      </c>
      <c r="H104" s="30">
        <f t="shared" si="126"/>
        <v>54000</v>
      </c>
      <c r="I104" s="30">
        <f t="shared" si="126"/>
        <v>57781</v>
      </c>
      <c r="J104" s="30">
        <f t="shared" si="126"/>
        <v>52500</v>
      </c>
      <c r="K104" s="30">
        <f t="shared" si="126"/>
        <v>63719</v>
      </c>
      <c r="L104" s="30">
        <f t="shared" si="126"/>
        <v>69500</v>
      </c>
      <c r="M104" s="30">
        <f t="shared" si="126"/>
        <v>75135</v>
      </c>
      <c r="N104" s="30">
        <f t="shared" si="126"/>
        <v>71500</v>
      </c>
      <c r="O104" s="30">
        <f t="shared" si="126"/>
        <v>72466</v>
      </c>
      <c r="P104" s="30">
        <f t="shared" si="126"/>
        <v>74284</v>
      </c>
      <c r="Q104" s="30">
        <f t="shared" si="126"/>
        <v>78507</v>
      </c>
      <c r="R104" s="30">
        <f t="shared" si="126"/>
        <v>84500</v>
      </c>
      <c r="S104" s="30">
        <f t="shared" si="126"/>
        <v>78564</v>
      </c>
      <c r="T104" s="30">
        <f t="shared" si="126"/>
        <v>87000</v>
      </c>
      <c r="U104" s="30">
        <f t="shared" si="126"/>
        <v>80710</v>
      </c>
      <c r="V104" s="30">
        <f t="shared" si="126"/>
        <v>92500</v>
      </c>
      <c r="W104" s="30">
        <f>SUM(W204)</f>
        <v>91090</v>
      </c>
      <c r="X104" s="30">
        <f t="shared" si="126"/>
        <v>91000</v>
      </c>
      <c r="Y104" s="30">
        <f aca="true" t="shared" si="127" ref="Y104:AD104">SUM(Y204)</f>
        <v>89601</v>
      </c>
      <c r="Z104" s="30">
        <f t="shared" si="127"/>
        <v>98500</v>
      </c>
      <c r="AA104" s="30">
        <f t="shared" si="127"/>
        <v>94801</v>
      </c>
      <c r="AB104" s="30">
        <f t="shared" si="127"/>
        <v>97900</v>
      </c>
      <c r="AC104" s="30">
        <f t="shared" si="127"/>
        <v>94804</v>
      </c>
      <c r="AD104" s="30">
        <f t="shared" si="127"/>
        <v>97500</v>
      </c>
      <c r="AE104" s="16">
        <f t="shared" si="87"/>
        <v>-400</v>
      </c>
      <c r="AF104" s="33">
        <f t="shared" si="84"/>
        <v>-0.0040609137055837565</v>
      </c>
    </row>
    <row r="105" spans="2:32" ht="12" customHeight="1">
      <c r="B105" s="5" t="s">
        <v>58</v>
      </c>
      <c r="C105" s="30">
        <f aca="true" t="shared" si="128" ref="C105:X105">SUM(C245)</f>
        <v>490266</v>
      </c>
      <c r="D105" s="30">
        <f t="shared" si="128"/>
        <v>877689</v>
      </c>
      <c r="E105" s="30">
        <f t="shared" si="128"/>
        <v>1039059</v>
      </c>
      <c r="F105" s="30">
        <f t="shared" si="128"/>
        <v>963807</v>
      </c>
      <c r="G105" s="30">
        <f t="shared" si="128"/>
        <v>963807</v>
      </c>
      <c r="H105" s="30">
        <f t="shared" si="128"/>
        <v>983650</v>
      </c>
      <c r="I105" s="30">
        <f t="shared" si="128"/>
        <v>1135213</v>
      </c>
      <c r="J105" s="30">
        <f t="shared" si="128"/>
        <v>1040308</v>
      </c>
      <c r="K105" s="30">
        <f t="shared" si="128"/>
        <v>1012908</v>
      </c>
      <c r="L105" s="30">
        <f t="shared" si="128"/>
        <v>1050483</v>
      </c>
      <c r="M105" s="30">
        <f t="shared" si="128"/>
        <v>1050483</v>
      </c>
      <c r="N105" s="30">
        <f t="shared" si="128"/>
        <v>1016137</v>
      </c>
      <c r="O105" s="30">
        <f t="shared" si="128"/>
        <v>1016137</v>
      </c>
      <c r="P105" s="30">
        <f t="shared" si="128"/>
        <v>1069510</v>
      </c>
      <c r="Q105" s="30">
        <f t="shared" si="128"/>
        <v>1069754</v>
      </c>
      <c r="R105" s="30">
        <f t="shared" si="128"/>
        <v>1069510</v>
      </c>
      <c r="S105" s="30">
        <f t="shared" si="128"/>
        <v>1069510</v>
      </c>
      <c r="T105" s="30">
        <f t="shared" si="128"/>
        <v>1198897</v>
      </c>
      <c r="U105" s="30">
        <f t="shared" si="128"/>
        <v>1234893</v>
      </c>
      <c r="V105" s="30">
        <f t="shared" si="128"/>
        <v>1164116</v>
      </c>
      <c r="W105" s="30">
        <f>SUM(W245)</f>
        <v>1076951</v>
      </c>
      <c r="X105" s="30">
        <f t="shared" si="128"/>
        <v>1012784</v>
      </c>
      <c r="Y105" s="30">
        <f aca="true" t="shared" si="129" ref="Y105:AD105">SUM(Y245)</f>
        <v>1012784</v>
      </c>
      <c r="Z105" s="30">
        <f t="shared" si="129"/>
        <v>975715</v>
      </c>
      <c r="AA105" s="30">
        <f t="shared" si="129"/>
        <v>975715</v>
      </c>
      <c r="AB105" s="30">
        <f t="shared" si="129"/>
        <v>934344</v>
      </c>
      <c r="AC105" s="30">
        <f t="shared" si="129"/>
        <v>934344</v>
      </c>
      <c r="AD105" s="30">
        <f t="shared" si="129"/>
        <v>906703</v>
      </c>
      <c r="AE105" s="16">
        <f t="shared" si="87"/>
        <v>-27641</v>
      </c>
      <c r="AF105" s="33">
        <f t="shared" si="84"/>
        <v>-0.02832896901246778</v>
      </c>
    </row>
    <row r="106" spans="2:32" ht="12" customHeight="1">
      <c r="B106" s="5" t="s">
        <v>74</v>
      </c>
      <c r="C106" s="30">
        <f aca="true" t="shared" si="130" ref="C106:X106">SUM(C436)</f>
        <v>22850</v>
      </c>
      <c r="D106" s="30">
        <f t="shared" si="130"/>
        <v>28733</v>
      </c>
      <c r="E106" s="30">
        <f t="shared" si="130"/>
        <v>28233</v>
      </c>
      <c r="F106" s="30">
        <f t="shared" si="130"/>
        <v>28733</v>
      </c>
      <c r="G106" s="30">
        <f t="shared" si="130"/>
        <v>24031</v>
      </c>
      <c r="H106" s="30">
        <f t="shared" si="130"/>
        <v>28733</v>
      </c>
      <c r="I106" s="30">
        <f t="shared" si="130"/>
        <v>28830</v>
      </c>
      <c r="J106" s="30">
        <f t="shared" si="130"/>
        <v>28733</v>
      </c>
      <c r="K106" s="30">
        <f t="shared" si="130"/>
        <v>34309</v>
      </c>
      <c r="L106" s="30">
        <f t="shared" si="130"/>
        <v>30733</v>
      </c>
      <c r="M106" s="30">
        <f t="shared" si="130"/>
        <v>24251</v>
      </c>
      <c r="N106" s="30">
        <f t="shared" si="130"/>
        <v>30733</v>
      </c>
      <c r="O106" s="30">
        <f t="shared" si="130"/>
        <v>25833</v>
      </c>
      <c r="P106" s="30">
        <f t="shared" si="130"/>
        <v>26733</v>
      </c>
      <c r="Q106" s="30">
        <f t="shared" si="130"/>
        <v>37047</v>
      </c>
      <c r="R106" s="30">
        <f t="shared" si="130"/>
        <v>28354.99</v>
      </c>
      <c r="S106" s="30">
        <f t="shared" si="130"/>
        <v>25625.09</v>
      </c>
      <c r="T106" s="30">
        <f t="shared" si="130"/>
        <v>26483.6727</v>
      </c>
      <c r="U106" s="30">
        <f t="shared" si="130"/>
        <v>38715.3477</v>
      </c>
      <c r="V106" s="30">
        <f t="shared" si="130"/>
        <v>32483.6727</v>
      </c>
      <c r="W106" s="30">
        <f>SUM(W436)</f>
        <v>47836.3477</v>
      </c>
      <c r="X106" s="30">
        <f t="shared" si="130"/>
        <v>45483.672699999996</v>
      </c>
      <c r="Y106" s="30">
        <f aca="true" t="shared" si="131" ref="Y106:AD106">SUM(Y436)</f>
        <v>52476.3477</v>
      </c>
      <c r="Z106" s="30">
        <f t="shared" si="131"/>
        <v>49600</v>
      </c>
      <c r="AA106" s="30">
        <f t="shared" si="131"/>
        <v>46245</v>
      </c>
      <c r="AB106" s="30">
        <f t="shared" si="131"/>
        <v>50400</v>
      </c>
      <c r="AC106" s="30">
        <f t="shared" si="131"/>
        <v>50400</v>
      </c>
      <c r="AD106" s="30">
        <f t="shared" si="131"/>
        <v>50400</v>
      </c>
      <c r="AE106" s="16">
        <f t="shared" si="87"/>
        <v>0</v>
      </c>
      <c r="AF106" s="33">
        <f>SUM(AE106/X106)</f>
        <v>0</v>
      </c>
    </row>
    <row r="107" spans="2:32" ht="12" customHeight="1">
      <c r="B107" s="5" t="s">
        <v>121</v>
      </c>
      <c r="C107" s="30">
        <f aca="true" t="shared" si="132" ref="C107:AB107">SUM(C140+C182+C263+C379+C451+C615)</f>
        <v>17375</v>
      </c>
      <c r="D107" s="30">
        <f t="shared" si="132"/>
        <v>16372</v>
      </c>
      <c r="E107" s="30">
        <f t="shared" si="132"/>
        <v>18835</v>
      </c>
      <c r="F107" s="30">
        <f t="shared" si="132"/>
        <v>16712</v>
      </c>
      <c r="G107" s="30">
        <f t="shared" si="132"/>
        <v>16375</v>
      </c>
      <c r="H107" s="30">
        <f t="shared" si="132"/>
        <v>16772</v>
      </c>
      <c r="I107" s="30">
        <f t="shared" si="132"/>
        <v>16184</v>
      </c>
      <c r="J107" s="30">
        <f t="shared" si="132"/>
        <v>16900</v>
      </c>
      <c r="K107" s="30">
        <f t="shared" si="132"/>
        <v>15612</v>
      </c>
      <c r="L107" s="30">
        <f t="shared" si="132"/>
        <v>17880</v>
      </c>
      <c r="M107" s="30">
        <f t="shared" si="132"/>
        <v>15372</v>
      </c>
      <c r="N107" s="30">
        <f t="shared" si="132"/>
        <v>17000</v>
      </c>
      <c r="O107" s="30">
        <f t="shared" si="132"/>
        <v>14675</v>
      </c>
      <c r="P107" s="30">
        <f t="shared" si="132"/>
        <v>17400</v>
      </c>
      <c r="Q107" s="30">
        <f t="shared" si="132"/>
        <v>17508</v>
      </c>
      <c r="R107" s="30">
        <f t="shared" si="132"/>
        <v>17900</v>
      </c>
      <c r="S107" s="30">
        <f t="shared" si="132"/>
        <v>15412</v>
      </c>
      <c r="T107" s="30">
        <f t="shared" si="132"/>
        <v>17650</v>
      </c>
      <c r="U107" s="30">
        <f t="shared" si="132"/>
        <v>14635</v>
      </c>
      <c r="V107" s="30">
        <f t="shared" si="132"/>
        <v>17150</v>
      </c>
      <c r="W107" s="30">
        <f t="shared" si="132"/>
        <v>12675</v>
      </c>
      <c r="X107" s="30">
        <f t="shared" si="132"/>
        <v>24550</v>
      </c>
      <c r="Y107" s="30">
        <f t="shared" si="132"/>
        <v>14306</v>
      </c>
      <c r="Z107" s="30">
        <f t="shared" si="132"/>
        <v>24050</v>
      </c>
      <c r="AA107" s="30">
        <f t="shared" si="132"/>
        <v>16638.13</v>
      </c>
      <c r="AB107" s="30">
        <f t="shared" si="132"/>
        <v>23600</v>
      </c>
      <c r="AC107" s="30">
        <f>SUM(AC140+AC182+AC263+AC379+AC451+AC615)</f>
        <v>19050</v>
      </c>
      <c r="AD107" s="30">
        <f>SUM(AD140+AD182+AD263+AD379+AD451+AD615)</f>
        <v>18050</v>
      </c>
      <c r="AE107" s="16">
        <f>SUM(AD107-AB107)</f>
        <v>-5550</v>
      </c>
      <c r="AF107" s="33">
        <f>SUM(AE107/AB107)</f>
        <v>-0.23516949152542374</v>
      </c>
    </row>
    <row r="108" spans="2:32" ht="12" customHeight="1">
      <c r="B108" s="5" t="s">
        <v>122</v>
      </c>
      <c r="C108" s="30">
        <f aca="true" t="shared" si="133" ref="C108:Z108">SUM(C264+C298+C319+C380+C392+C413+C415+C539+C542+C559+C564+C585+C591)</f>
        <v>30879</v>
      </c>
      <c r="D108" s="30">
        <f t="shared" si="133"/>
        <v>41750</v>
      </c>
      <c r="E108" s="30">
        <f t="shared" si="133"/>
        <v>42126</v>
      </c>
      <c r="F108" s="30">
        <f t="shared" si="133"/>
        <v>41800</v>
      </c>
      <c r="G108" s="30">
        <f t="shared" si="133"/>
        <v>34541</v>
      </c>
      <c r="H108" s="30">
        <f t="shared" si="133"/>
        <v>41640</v>
      </c>
      <c r="I108" s="30">
        <f t="shared" si="133"/>
        <v>39475</v>
      </c>
      <c r="J108" s="30">
        <f t="shared" si="133"/>
        <v>41940</v>
      </c>
      <c r="K108" s="30">
        <f t="shared" si="133"/>
        <v>45247</v>
      </c>
      <c r="L108" s="30">
        <f t="shared" si="133"/>
        <v>44730</v>
      </c>
      <c r="M108" s="30">
        <f t="shared" si="133"/>
        <v>65929</v>
      </c>
      <c r="N108" s="30">
        <f t="shared" si="133"/>
        <v>68952</v>
      </c>
      <c r="O108" s="30">
        <f t="shared" si="133"/>
        <v>40648</v>
      </c>
      <c r="P108" s="30">
        <f t="shared" si="133"/>
        <v>90310</v>
      </c>
      <c r="Q108" s="30">
        <f t="shared" si="133"/>
        <v>94523</v>
      </c>
      <c r="R108" s="30">
        <f t="shared" si="133"/>
        <v>86970</v>
      </c>
      <c r="S108" s="30">
        <f t="shared" si="133"/>
        <v>121207</v>
      </c>
      <c r="T108" s="30">
        <f t="shared" si="133"/>
        <v>120080</v>
      </c>
      <c r="U108" s="30">
        <f t="shared" si="133"/>
        <v>88206</v>
      </c>
      <c r="V108" s="30">
        <f t="shared" si="133"/>
        <v>81481</v>
      </c>
      <c r="W108" s="30">
        <f t="shared" si="133"/>
        <v>77423</v>
      </c>
      <c r="X108" s="30">
        <f t="shared" si="133"/>
        <v>89150</v>
      </c>
      <c r="Y108" s="30">
        <f t="shared" si="133"/>
        <v>102078</v>
      </c>
      <c r="Z108" s="30">
        <f t="shared" si="133"/>
        <v>121641</v>
      </c>
      <c r="AA108" s="30">
        <f>SUM(AA264+AA298+AA319+AA380+AA392+AA413+AA415+AA539+AA542+AA559+AA564+AA585+AA591)</f>
        <v>82667</v>
      </c>
      <c r="AB108" s="30">
        <f>SUM(AB264+AB298+AB319+AB380+AB392+AB413+AB415+AB539+AB542+AB559+AB564+AB585+AB591)</f>
        <v>120296</v>
      </c>
      <c r="AC108" s="30">
        <f>SUM(AC264+AC298+AC319+AC380+AC392+AC413+AC415+AC539+AC542+AC559+AC564+AC585+AC591)</f>
        <v>118620</v>
      </c>
      <c r="AD108" s="30">
        <f>SUM(AD264+AD298+AD319+AD380+AD392+AD413+AD415+AD539+AD542+AD559+AD564+AD585+AD591)</f>
        <v>120302</v>
      </c>
      <c r="AE108" s="16">
        <f aca="true" t="shared" si="134" ref="AE108:AE120">SUM(AD108-AB108)</f>
        <v>6</v>
      </c>
      <c r="AF108" s="33">
        <f aca="true" t="shared" si="135" ref="AF108:AF120">SUM(AE108/AB108)</f>
        <v>4.9876970140320544E-05</v>
      </c>
    </row>
    <row r="109" spans="2:32" ht="12" customHeight="1">
      <c r="B109" s="5" t="s">
        <v>123</v>
      </c>
      <c r="C109" s="30">
        <f aca="true" t="shared" si="136" ref="C109:Z109">SUM(C381+C500+C506+C512+C519+C525+C586+C616)</f>
        <v>36871</v>
      </c>
      <c r="D109" s="30">
        <f t="shared" si="136"/>
        <v>59637</v>
      </c>
      <c r="E109" s="30">
        <f t="shared" si="136"/>
        <v>51574</v>
      </c>
      <c r="F109" s="30">
        <f t="shared" si="136"/>
        <v>50815</v>
      </c>
      <c r="G109" s="30">
        <f t="shared" si="136"/>
        <v>13547</v>
      </c>
      <c r="H109" s="30">
        <f t="shared" si="136"/>
        <v>55500</v>
      </c>
      <c r="I109" s="30">
        <f t="shared" si="136"/>
        <v>40632</v>
      </c>
      <c r="J109" s="30">
        <f t="shared" si="136"/>
        <v>45600</v>
      </c>
      <c r="K109" s="30">
        <f t="shared" si="136"/>
        <v>42547</v>
      </c>
      <c r="L109" s="30">
        <f t="shared" si="136"/>
        <v>46000</v>
      </c>
      <c r="M109" s="30">
        <f t="shared" si="136"/>
        <v>60878</v>
      </c>
      <c r="N109" s="30">
        <f t="shared" si="136"/>
        <v>74404</v>
      </c>
      <c r="O109" s="30">
        <f t="shared" si="136"/>
        <v>70505</v>
      </c>
      <c r="P109" s="30">
        <f t="shared" si="136"/>
        <v>88112</v>
      </c>
      <c r="Q109" s="30">
        <f t="shared" si="136"/>
        <v>76406</v>
      </c>
      <c r="R109" s="30">
        <f t="shared" si="136"/>
        <v>86182</v>
      </c>
      <c r="S109" s="30">
        <f t="shared" si="136"/>
        <v>96016</v>
      </c>
      <c r="T109" s="30">
        <f t="shared" si="136"/>
        <v>114100</v>
      </c>
      <c r="U109" s="30">
        <f t="shared" si="136"/>
        <v>110140</v>
      </c>
      <c r="V109" s="30">
        <f t="shared" si="136"/>
        <v>87315</v>
      </c>
      <c r="W109" s="30">
        <f t="shared" si="136"/>
        <v>67954</v>
      </c>
      <c r="X109" s="30">
        <f t="shared" si="136"/>
        <v>90535</v>
      </c>
      <c r="Y109" s="30">
        <f t="shared" si="136"/>
        <v>101165</v>
      </c>
      <c r="Z109" s="30">
        <f t="shared" si="136"/>
        <v>122786</v>
      </c>
      <c r="AA109" s="30">
        <f>SUM(AA381+AA500+AA506+AA512+AA519+AA525+AA586+AA616)</f>
        <v>121628</v>
      </c>
      <c r="AB109" s="30">
        <f>SUM(AB381+AB500+AB506+AB512+AB519+AB525+AB586+AB616)</f>
        <v>106990</v>
      </c>
      <c r="AC109" s="30">
        <f>SUM(AC381+AC500+AC506+AC512+AC519+AC525+AC586+AC616)</f>
        <v>102980</v>
      </c>
      <c r="AD109" s="30">
        <f>SUM(AD381+AD500+AD506+AD512+AD519+AD525+AD586+AD616)</f>
        <v>108931</v>
      </c>
      <c r="AE109" s="16">
        <f t="shared" si="134"/>
        <v>1941</v>
      </c>
      <c r="AF109" s="33">
        <f t="shared" si="135"/>
        <v>0.018141882418917656</v>
      </c>
    </row>
    <row r="110" spans="2:32" ht="12" customHeight="1">
      <c r="B110" s="5" t="s">
        <v>124</v>
      </c>
      <c r="C110" s="30">
        <f aca="true" t="shared" si="137" ref="C110:V110">SUM(C136+C159+C273+C300+C322+C323+C349+C368+C382+C383+C414+C474+C540+C561+C560+C588+C587+C617+C630)</f>
        <v>31259</v>
      </c>
      <c r="D110" s="30">
        <f t="shared" si="137"/>
        <v>33625</v>
      </c>
      <c r="E110" s="30">
        <f t="shared" si="137"/>
        <v>32177</v>
      </c>
      <c r="F110" s="30">
        <f t="shared" si="137"/>
        <v>36355</v>
      </c>
      <c r="G110" s="30">
        <f t="shared" si="137"/>
        <v>38682</v>
      </c>
      <c r="H110" s="30">
        <f t="shared" si="137"/>
        <v>38739</v>
      </c>
      <c r="I110" s="30">
        <f t="shared" si="137"/>
        <v>38978</v>
      </c>
      <c r="J110" s="30">
        <f t="shared" si="137"/>
        <v>39692</v>
      </c>
      <c r="K110" s="30">
        <f t="shared" si="137"/>
        <v>34383</v>
      </c>
      <c r="L110" s="30">
        <f t="shared" si="137"/>
        <v>39942</v>
      </c>
      <c r="M110" s="30">
        <f t="shared" si="137"/>
        <v>38123</v>
      </c>
      <c r="N110" s="30">
        <f t="shared" si="137"/>
        <v>42842</v>
      </c>
      <c r="O110" s="30">
        <f t="shared" si="137"/>
        <v>37476</v>
      </c>
      <c r="P110" s="30">
        <f t="shared" si="137"/>
        <v>43002</v>
      </c>
      <c r="Q110" s="30">
        <f t="shared" si="137"/>
        <v>38157</v>
      </c>
      <c r="R110" s="30">
        <f t="shared" si="137"/>
        <v>43312</v>
      </c>
      <c r="S110" s="30">
        <f t="shared" si="137"/>
        <v>41388</v>
      </c>
      <c r="T110" s="30">
        <f t="shared" si="137"/>
        <v>50812</v>
      </c>
      <c r="U110" s="30">
        <f t="shared" si="137"/>
        <v>44656</v>
      </c>
      <c r="V110" s="30">
        <f t="shared" si="137"/>
        <v>47512</v>
      </c>
      <c r="W110" s="30">
        <f>SUM(W136+W159+W273+W300+W322+W323+W349+W368+W382+W383+W414+W474+W540+W561+W560+AB452+W588+W587+W617+W630)</f>
        <v>49925</v>
      </c>
      <c r="X110" s="30">
        <f aca="true" t="shared" si="138" ref="X110:AD110">SUM(X136+X159+X273+X300+X322+X323+X349+X368+X382+X383+X414+X474+X540+X561+X560+AE452+X588+X587+X617+X630)</f>
        <v>50350</v>
      </c>
      <c r="Y110" s="30">
        <f t="shared" si="138"/>
        <v>42014</v>
      </c>
      <c r="Z110" s="30">
        <f t="shared" si="138"/>
        <v>50600</v>
      </c>
      <c r="AA110" s="30">
        <f t="shared" si="138"/>
        <v>44127.6</v>
      </c>
      <c r="AB110" s="30">
        <f t="shared" si="138"/>
        <v>36200</v>
      </c>
      <c r="AC110" s="30">
        <f t="shared" si="138"/>
        <v>36000</v>
      </c>
      <c r="AD110" s="30">
        <f t="shared" si="138"/>
        <v>36200</v>
      </c>
      <c r="AE110" s="16">
        <f t="shared" si="134"/>
        <v>0</v>
      </c>
      <c r="AF110" s="33">
        <f t="shared" si="135"/>
        <v>0</v>
      </c>
    </row>
    <row r="111" spans="2:32" ht="12" customHeight="1">
      <c r="B111" s="5" t="s">
        <v>125</v>
      </c>
      <c r="C111" s="30">
        <f aca="true" t="shared" si="139" ref="C111:AB111">SUM(C160++C453+C454+C455)</f>
        <v>38401</v>
      </c>
      <c r="D111" s="30">
        <f t="shared" si="139"/>
        <v>44246</v>
      </c>
      <c r="E111" s="30">
        <f t="shared" si="139"/>
        <v>36401</v>
      </c>
      <c r="F111" s="30">
        <f t="shared" si="139"/>
        <v>44620</v>
      </c>
      <c r="G111" s="30">
        <f t="shared" si="139"/>
        <v>40187</v>
      </c>
      <c r="H111" s="30">
        <f t="shared" si="139"/>
        <v>40924</v>
      </c>
      <c r="I111" s="30">
        <f t="shared" si="139"/>
        <v>38318</v>
      </c>
      <c r="J111" s="30">
        <f t="shared" si="139"/>
        <v>38300</v>
      </c>
      <c r="K111" s="30">
        <f t="shared" si="139"/>
        <v>37560</v>
      </c>
      <c r="L111" s="30">
        <f t="shared" si="139"/>
        <v>40155</v>
      </c>
      <c r="M111" s="30">
        <f t="shared" si="139"/>
        <v>39489</v>
      </c>
      <c r="N111" s="30">
        <f t="shared" si="139"/>
        <v>41400</v>
      </c>
      <c r="O111" s="30">
        <f t="shared" si="139"/>
        <v>39249</v>
      </c>
      <c r="P111" s="30">
        <f t="shared" si="139"/>
        <v>40725</v>
      </c>
      <c r="Q111" s="30">
        <f t="shared" si="139"/>
        <v>39586</v>
      </c>
      <c r="R111" s="30">
        <f t="shared" si="139"/>
        <v>41356.813759002514</v>
      </c>
      <c r="S111" s="30">
        <f t="shared" si="139"/>
        <v>41058</v>
      </c>
      <c r="T111" s="30">
        <f t="shared" si="139"/>
        <v>41488</v>
      </c>
      <c r="U111" s="30">
        <f t="shared" si="139"/>
        <v>41432</v>
      </c>
      <c r="V111" s="30">
        <f t="shared" si="139"/>
        <v>41326</v>
      </c>
      <c r="W111" s="30">
        <f t="shared" si="139"/>
        <v>41614</v>
      </c>
      <c r="X111" s="30">
        <f t="shared" si="139"/>
        <v>49399</v>
      </c>
      <c r="Y111" s="30">
        <f t="shared" si="139"/>
        <v>49460</v>
      </c>
      <c r="Z111" s="30">
        <f t="shared" si="139"/>
        <v>49862</v>
      </c>
      <c r="AA111" s="30">
        <f t="shared" si="139"/>
        <v>49904.96</v>
      </c>
      <c r="AB111" s="30">
        <f t="shared" si="139"/>
        <v>51001</v>
      </c>
      <c r="AC111" s="30">
        <f>SUM(AC160++AC453+AC454+AC455)</f>
        <v>51001</v>
      </c>
      <c r="AD111" s="30">
        <f>SUM(AD160++AD453+AD454+AD455)</f>
        <v>53560</v>
      </c>
      <c r="AE111" s="16">
        <f t="shared" si="134"/>
        <v>2559</v>
      </c>
      <c r="AF111" s="33">
        <f t="shared" si="135"/>
        <v>0.05017548675516166</v>
      </c>
    </row>
    <row r="112" spans="2:32" ht="12" customHeight="1">
      <c r="B112" s="5" t="s">
        <v>126</v>
      </c>
      <c r="C112" s="30">
        <f aca="true" t="shared" si="140" ref="C112:N112">SUM(C540+C541+C562+C563+C589+C590)</f>
        <v>10603</v>
      </c>
      <c r="D112" s="30">
        <f t="shared" si="140"/>
        <v>9200</v>
      </c>
      <c r="E112" s="30">
        <f t="shared" si="140"/>
        <v>9211</v>
      </c>
      <c r="F112" s="30">
        <f t="shared" si="140"/>
        <v>9700</v>
      </c>
      <c r="G112" s="30">
        <f t="shared" si="140"/>
        <v>11928</v>
      </c>
      <c r="H112" s="30">
        <f t="shared" si="140"/>
        <v>10700</v>
      </c>
      <c r="I112" s="30">
        <f t="shared" si="140"/>
        <v>18371</v>
      </c>
      <c r="J112" s="30">
        <f t="shared" si="140"/>
        <v>12450</v>
      </c>
      <c r="K112" s="30">
        <f t="shared" si="140"/>
        <v>10909</v>
      </c>
      <c r="L112" s="30">
        <f t="shared" si="140"/>
        <v>13550</v>
      </c>
      <c r="M112" s="30">
        <f t="shared" si="140"/>
        <v>14289</v>
      </c>
      <c r="N112" s="30">
        <f t="shared" si="140"/>
        <v>13800</v>
      </c>
      <c r="O112" s="30">
        <f aca="true" t="shared" si="141" ref="O112:Z112">SUM(O540+O541+O544+O562+O563+O589+O590)</f>
        <v>17374</v>
      </c>
      <c r="P112" s="30">
        <f t="shared" si="141"/>
        <v>21800</v>
      </c>
      <c r="Q112" s="30">
        <f t="shared" si="141"/>
        <v>29613</v>
      </c>
      <c r="R112" s="30">
        <f t="shared" si="141"/>
        <v>29600</v>
      </c>
      <c r="S112" s="30">
        <f t="shared" si="141"/>
        <v>32132</v>
      </c>
      <c r="T112" s="30">
        <f t="shared" si="141"/>
        <v>33980</v>
      </c>
      <c r="U112" s="30">
        <f t="shared" si="141"/>
        <v>28935</v>
      </c>
      <c r="V112" s="30">
        <f t="shared" si="141"/>
        <v>37280</v>
      </c>
      <c r="W112" s="30">
        <f t="shared" si="141"/>
        <v>34070</v>
      </c>
      <c r="X112" s="30">
        <f t="shared" si="141"/>
        <v>39900</v>
      </c>
      <c r="Y112" s="30">
        <f t="shared" si="141"/>
        <v>34492</v>
      </c>
      <c r="Z112" s="30">
        <f t="shared" si="141"/>
        <v>38750</v>
      </c>
      <c r="AA112" s="30">
        <f>SUM(AA540+AA541+AA544+AA562+AA563+AA589+AA590)</f>
        <v>46842</v>
      </c>
      <c r="AB112" s="30">
        <f>SUM(AB540+AB541+AB544+AB562+AB563+AB589+AB590)</f>
        <v>43680</v>
      </c>
      <c r="AC112" s="30">
        <f>SUM(AC540+AC541+AC544+AC562+AC563+AC589+AC590)</f>
        <v>43630</v>
      </c>
      <c r="AD112" s="30">
        <f>SUM(AD540+AD541+AD544+AD562+AD563+AD589+AD590)</f>
        <v>47880</v>
      </c>
      <c r="AE112" s="16">
        <f t="shared" si="134"/>
        <v>4200</v>
      </c>
      <c r="AF112" s="33">
        <f t="shared" si="135"/>
        <v>0.09615384615384616</v>
      </c>
    </row>
    <row r="113" spans="2:32" ht="12" customHeight="1">
      <c r="B113" s="5" t="s">
        <v>127</v>
      </c>
      <c r="C113" s="30">
        <f aca="true" t="shared" si="142" ref="C113:O113">SUM(C183+C301+C456+C475+C493+C618+C641)</f>
        <v>843707</v>
      </c>
      <c r="D113" s="30">
        <f t="shared" si="142"/>
        <v>734135</v>
      </c>
      <c r="E113" s="30">
        <f t="shared" si="142"/>
        <v>526310</v>
      </c>
      <c r="F113" s="30">
        <f t="shared" si="142"/>
        <v>538660</v>
      </c>
      <c r="G113" s="30">
        <f t="shared" si="142"/>
        <v>626073</v>
      </c>
      <c r="H113" s="30">
        <f t="shared" si="142"/>
        <v>538500</v>
      </c>
      <c r="I113" s="30">
        <f t="shared" si="142"/>
        <v>386162</v>
      </c>
      <c r="J113" s="30">
        <f t="shared" si="142"/>
        <v>522000</v>
      </c>
      <c r="K113" s="30">
        <f t="shared" si="142"/>
        <v>757738</v>
      </c>
      <c r="L113" s="30">
        <f t="shared" si="142"/>
        <v>468123</v>
      </c>
      <c r="M113" s="30">
        <f t="shared" si="142"/>
        <v>826790</v>
      </c>
      <c r="N113" s="30">
        <f t="shared" si="142"/>
        <v>524172</v>
      </c>
      <c r="O113" s="30">
        <f t="shared" si="142"/>
        <v>564825</v>
      </c>
      <c r="P113" s="30">
        <v>639000</v>
      </c>
      <c r="Q113" s="30">
        <v>639000</v>
      </c>
      <c r="R113" s="30">
        <v>560700</v>
      </c>
      <c r="S113" s="30">
        <v>560700</v>
      </c>
      <c r="T113" s="30">
        <v>497500</v>
      </c>
      <c r="U113" s="30">
        <v>560700</v>
      </c>
      <c r="V113" s="30">
        <v>400000</v>
      </c>
      <c r="W113" s="30">
        <v>532861</v>
      </c>
      <c r="X113" s="30">
        <v>466178</v>
      </c>
      <c r="Y113" s="30">
        <v>466178</v>
      </c>
      <c r="Z113" s="30">
        <v>566000</v>
      </c>
      <c r="AA113" s="30">
        <v>566000</v>
      </c>
      <c r="AB113" s="30">
        <v>722500</v>
      </c>
      <c r="AC113" s="30">
        <v>722500</v>
      </c>
      <c r="AD113" s="30">
        <v>800000</v>
      </c>
      <c r="AE113" s="16">
        <f t="shared" si="134"/>
        <v>77500</v>
      </c>
      <c r="AF113" s="33">
        <f t="shared" si="135"/>
        <v>0.10726643598615918</v>
      </c>
    </row>
    <row r="114" spans="2:32" ht="12" customHeight="1">
      <c r="B114" s="5" t="s">
        <v>128</v>
      </c>
      <c r="C114" s="30">
        <f aca="true" t="shared" si="143" ref="C114:Z114">SUM(C557+C611)</f>
        <v>17584</v>
      </c>
      <c r="D114" s="30">
        <f t="shared" si="143"/>
        <v>41450</v>
      </c>
      <c r="E114" s="30">
        <f t="shared" si="143"/>
        <v>41450</v>
      </c>
      <c r="F114" s="30">
        <f t="shared" si="143"/>
        <v>46195</v>
      </c>
      <c r="G114" s="30">
        <f t="shared" si="143"/>
        <v>44575</v>
      </c>
      <c r="H114" s="30">
        <f t="shared" si="143"/>
        <v>45298</v>
      </c>
      <c r="I114" s="30">
        <f t="shared" si="143"/>
        <v>42798</v>
      </c>
      <c r="J114" s="30">
        <f t="shared" si="143"/>
        <v>51340</v>
      </c>
      <c r="K114" s="30">
        <f t="shared" si="143"/>
        <v>51340</v>
      </c>
      <c r="L114" s="30">
        <f t="shared" si="143"/>
        <v>57116</v>
      </c>
      <c r="M114" s="30">
        <f t="shared" si="143"/>
        <v>58060</v>
      </c>
      <c r="N114" s="30">
        <f t="shared" si="143"/>
        <v>59179</v>
      </c>
      <c r="O114" s="30">
        <f t="shared" si="143"/>
        <v>61114</v>
      </c>
      <c r="P114" s="30">
        <f t="shared" si="143"/>
        <v>57128</v>
      </c>
      <c r="Q114" s="30">
        <f t="shared" si="143"/>
        <v>61713</v>
      </c>
      <c r="R114" s="30">
        <f t="shared" si="143"/>
        <v>72207</v>
      </c>
      <c r="S114" s="30">
        <f t="shared" si="143"/>
        <v>72217</v>
      </c>
      <c r="T114" s="30">
        <f t="shared" si="143"/>
        <v>77497</v>
      </c>
      <c r="U114" s="30">
        <f t="shared" si="143"/>
        <v>77591</v>
      </c>
      <c r="V114" s="30">
        <f t="shared" si="143"/>
        <v>78744</v>
      </c>
      <c r="W114" s="30">
        <f t="shared" si="143"/>
        <v>78744</v>
      </c>
      <c r="X114" s="30">
        <f t="shared" si="143"/>
        <v>76239</v>
      </c>
      <c r="Y114" s="30">
        <f t="shared" si="143"/>
        <v>76238</v>
      </c>
      <c r="Z114" s="30">
        <f t="shared" si="143"/>
        <v>77591</v>
      </c>
      <c r="AA114" s="30">
        <f>SUM(AA557+AA611)</f>
        <v>77591</v>
      </c>
      <c r="AB114" s="30">
        <f>SUM(AB557+AB611)</f>
        <v>43500</v>
      </c>
      <c r="AC114" s="30">
        <f>SUM(AC557+AC611)</f>
        <v>43500</v>
      </c>
      <c r="AD114" s="30">
        <f>SUM(AD557+AD611)</f>
        <v>43500</v>
      </c>
      <c r="AE114" s="16">
        <f t="shared" si="134"/>
        <v>0</v>
      </c>
      <c r="AF114" s="33">
        <f t="shared" si="135"/>
        <v>0</v>
      </c>
    </row>
    <row r="115" spans="2:32" ht="12" customHeight="1">
      <c r="B115" s="5" t="s">
        <v>129</v>
      </c>
      <c r="C115" s="30">
        <f>SUM(C337)</f>
        <v>68534</v>
      </c>
      <c r="D115" s="30">
        <f>SUM(D337)</f>
        <v>68612</v>
      </c>
      <c r="E115" s="30">
        <f aca="true" t="shared" si="144" ref="E115:AB116">SUM(E337)</f>
        <v>64913</v>
      </c>
      <c r="F115" s="30">
        <f t="shared" si="144"/>
        <v>68612</v>
      </c>
      <c r="G115" s="30">
        <f t="shared" si="144"/>
        <v>66967</v>
      </c>
      <c r="H115" s="30">
        <f t="shared" si="144"/>
        <v>68612</v>
      </c>
      <c r="I115" s="30">
        <f t="shared" si="144"/>
        <v>72591</v>
      </c>
      <c r="J115" s="30">
        <f t="shared" si="144"/>
        <v>68612</v>
      </c>
      <c r="K115" s="30">
        <f t="shared" si="144"/>
        <v>58383</v>
      </c>
      <c r="L115" s="30">
        <f t="shared" si="144"/>
        <v>68612</v>
      </c>
      <c r="M115" s="30">
        <f t="shared" si="144"/>
        <v>64981</v>
      </c>
      <c r="N115" s="30">
        <f t="shared" si="144"/>
        <v>70500</v>
      </c>
      <c r="O115" s="30">
        <f t="shared" si="144"/>
        <v>2032</v>
      </c>
      <c r="P115" s="30">
        <f t="shared" si="144"/>
        <v>73000</v>
      </c>
      <c r="Q115" s="30">
        <f t="shared" si="144"/>
        <v>70421</v>
      </c>
      <c r="R115" s="30">
        <f t="shared" si="144"/>
        <v>73200</v>
      </c>
      <c r="S115" s="30">
        <f t="shared" si="144"/>
        <v>71788</v>
      </c>
      <c r="T115" s="30">
        <f t="shared" si="144"/>
        <v>75300</v>
      </c>
      <c r="U115" s="30">
        <f t="shared" si="144"/>
        <v>69323</v>
      </c>
      <c r="V115" s="30">
        <f t="shared" si="144"/>
        <v>66100</v>
      </c>
      <c r="W115" s="30">
        <f>SUM(W337)</f>
        <v>52417</v>
      </c>
      <c r="X115" s="30">
        <f t="shared" si="144"/>
        <v>54000</v>
      </c>
      <c r="Y115" s="30">
        <f t="shared" si="144"/>
        <v>48710</v>
      </c>
      <c r="Z115" s="30">
        <f t="shared" si="144"/>
        <v>54000</v>
      </c>
      <c r="AA115" s="30">
        <f t="shared" si="144"/>
        <v>49495</v>
      </c>
      <c r="AB115" s="30">
        <f t="shared" si="144"/>
        <v>54000</v>
      </c>
      <c r="AC115" s="30">
        <f>SUM(AC337)</f>
        <v>54000</v>
      </c>
      <c r="AD115" s="30">
        <f>SUM(AD337)</f>
        <v>53000</v>
      </c>
      <c r="AE115" s="16">
        <f t="shared" si="134"/>
        <v>-1000</v>
      </c>
      <c r="AF115" s="33">
        <f t="shared" si="135"/>
        <v>-0.018518518518518517</v>
      </c>
    </row>
    <row r="116" spans="2:32" ht="12" customHeight="1">
      <c r="B116" s="5" t="s">
        <v>130</v>
      </c>
      <c r="C116" s="30">
        <f>SUM(C338)</f>
        <v>71021</v>
      </c>
      <c r="D116" s="30">
        <f>SUM(D338)</f>
        <v>73000</v>
      </c>
      <c r="E116" s="30">
        <f t="shared" si="144"/>
        <v>66588</v>
      </c>
      <c r="F116" s="30">
        <f t="shared" si="144"/>
        <v>73000</v>
      </c>
      <c r="G116" s="30">
        <f t="shared" si="144"/>
        <v>70584</v>
      </c>
      <c r="H116" s="30">
        <f t="shared" si="144"/>
        <v>73000</v>
      </c>
      <c r="I116" s="30">
        <f t="shared" si="144"/>
        <v>69558</v>
      </c>
      <c r="J116" s="30">
        <f t="shared" si="144"/>
        <v>72000</v>
      </c>
      <c r="K116" s="30">
        <f t="shared" si="144"/>
        <v>69558</v>
      </c>
      <c r="L116" s="30">
        <f t="shared" si="144"/>
        <v>72000</v>
      </c>
      <c r="M116" s="30">
        <f t="shared" si="144"/>
        <v>69558</v>
      </c>
      <c r="N116" s="30">
        <f t="shared" si="144"/>
        <v>72000</v>
      </c>
      <c r="O116" s="30">
        <f t="shared" si="144"/>
        <v>66096</v>
      </c>
      <c r="P116" s="30">
        <f t="shared" si="144"/>
        <v>72000</v>
      </c>
      <c r="Q116" s="30">
        <f t="shared" si="144"/>
        <v>72225</v>
      </c>
      <c r="R116" s="30">
        <f t="shared" si="144"/>
        <v>74892</v>
      </c>
      <c r="S116" s="30">
        <f t="shared" si="144"/>
        <v>74892</v>
      </c>
      <c r="T116" s="30">
        <f t="shared" si="144"/>
        <v>74892</v>
      </c>
      <c r="U116" s="30">
        <f t="shared" si="144"/>
        <v>76015</v>
      </c>
      <c r="V116" s="30">
        <f t="shared" si="144"/>
        <v>78636</v>
      </c>
      <c r="W116" s="30">
        <f>SUM(W338)</f>
        <v>77590</v>
      </c>
      <c r="X116" s="30">
        <f t="shared" si="144"/>
        <v>81781</v>
      </c>
      <c r="Y116" s="30">
        <f t="shared" si="144"/>
        <v>80068</v>
      </c>
      <c r="Z116" s="30">
        <f t="shared" si="144"/>
        <v>81781</v>
      </c>
      <c r="AA116" s="30">
        <f t="shared" si="144"/>
        <v>81437</v>
      </c>
      <c r="AB116" s="30">
        <f t="shared" si="144"/>
        <v>81781</v>
      </c>
      <c r="AC116" s="30">
        <f>SUM(AC338)</f>
        <v>81781</v>
      </c>
      <c r="AD116" s="30">
        <f>SUM(AD338)</f>
        <v>81781</v>
      </c>
      <c r="AE116" s="16">
        <f t="shared" si="134"/>
        <v>0</v>
      </c>
      <c r="AF116" s="33">
        <f t="shared" si="135"/>
        <v>0</v>
      </c>
    </row>
    <row r="117" spans="1:32" s="36" customFormat="1" ht="12" customHeight="1">
      <c r="A117" s="27"/>
      <c r="B117" s="5" t="s">
        <v>59</v>
      </c>
      <c r="C117" s="30">
        <f>SUM(C465)</f>
        <v>14640</v>
      </c>
      <c r="D117" s="30">
        <f>SUM(D465)</f>
        <v>12950</v>
      </c>
      <c r="E117" s="30">
        <f aca="true" t="shared" si="145" ref="E117:X117">SUM(E465)</f>
        <v>12950</v>
      </c>
      <c r="F117" s="30">
        <f t="shared" si="145"/>
        <v>6950</v>
      </c>
      <c r="G117" s="30">
        <f t="shared" si="145"/>
        <v>10876</v>
      </c>
      <c r="H117" s="30">
        <f t="shared" si="145"/>
        <v>6950</v>
      </c>
      <c r="I117" s="30">
        <f t="shared" si="145"/>
        <v>5928</v>
      </c>
      <c r="J117" s="30">
        <f t="shared" si="145"/>
        <v>450</v>
      </c>
      <c r="K117" s="30">
        <f t="shared" si="145"/>
        <v>1785</v>
      </c>
      <c r="L117" s="30">
        <f t="shared" si="145"/>
        <v>450</v>
      </c>
      <c r="M117" s="30">
        <f t="shared" si="145"/>
        <v>10076</v>
      </c>
      <c r="N117" s="30">
        <f t="shared" si="145"/>
        <v>10450</v>
      </c>
      <c r="O117" s="30">
        <f t="shared" si="145"/>
        <v>5393</v>
      </c>
      <c r="P117" s="30">
        <f t="shared" si="145"/>
        <v>10450</v>
      </c>
      <c r="Q117" s="30">
        <f t="shared" si="145"/>
        <v>11419</v>
      </c>
      <c r="R117" s="30">
        <f t="shared" si="145"/>
        <v>10450</v>
      </c>
      <c r="S117" s="30">
        <f t="shared" si="145"/>
        <v>15044</v>
      </c>
      <c r="T117" s="30">
        <f t="shared" si="145"/>
        <v>7950</v>
      </c>
      <c r="U117" s="30">
        <f t="shared" si="145"/>
        <v>4757</v>
      </c>
      <c r="V117" s="30">
        <f t="shared" si="145"/>
        <v>450</v>
      </c>
      <c r="W117" s="30">
        <f t="shared" si="145"/>
        <v>3478</v>
      </c>
      <c r="X117" s="30">
        <f t="shared" si="145"/>
        <v>5450</v>
      </c>
      <c r="Y117" s="30">
        <f aca="true" t="shared" si="146" ref="Y117:AD117">SUM(Y465)</f>
        <v>5922</v>
      </c>
      <c r="Z117" s="30">
        <f t="shared" si="146"/>
        <v>5450</v>
      </c>
      <c r="AA117" s="30">
        <f t="shared" si="146"/>
        <v>5940</v>
      </c>
      <c r="AB117" s="30">
        <f t="shared" si="146"/>
        <v>10500</v>
      </c>
      <c r="AC117" s="30">
        <f t="shared" si="146"/>
        <v>10500</v>
      </c>
      <c r="AD117" s="30">
        <f t="shared" si="146"/>
        <v>10500</v>
      </c>
      <c r="AE117" s="16">
        <f t="shared" si="134"/>
        <v>0</v>
      </c>
      <c r="AF117" s="33">
        <f t="shared" si="135"/>
        <v>0</v>
      </c>
    </row>
    <row r="118" spans="1:32" s="26" customFormat="1" ht="12" customHeight="1">
      <c r="A118" s="27"/>
      <c r="B118" s="5" t="s">
        <v>131</v>
      </c>
      <c r="C118" s="30">
        <f>SUM(C197)</f>
        <v>4610</v>
      </c>
      <c r="D118" s="30">
        <f>SUM(D197)</f>
        <v>6000</v>
      </c>
      <c r="E118" s="30">
        <f aca="true" t="shared" si="147" ref="E118:X118">SUM(E197)</f>
        <v>4647</v>
      </c>
      <c r="F118" s="30">
        <f t="shared" si="147"/>
        <v>6000</v>
      </c>
      <c r="G118" s="30">
        <f t="shared" si="147"/>
        <v>6836</v>
      </c>
      <c r="H118" s="30">
        <f t="shared" si="147"/>
        <v>6000</v>
      </c>
      <c r="I118" s="30">
        <f t="shared" si="147"/>
        <v>6883</v>
      </c>
      <c r="J118" s="30">
        <f t="shared" si="147"/>
        <v>4000</v>
      </c>
      <c r="K118" s="30">
        <f t="shared" si="147"/>
        <v>4180</v>
      </c>
      <c r="L118" s="30">
        <f t="shared" si="147"/>
        <v>4000</v>
      </c>
      <c r="M118" s="30">
        <f t="shared" si="147"/>
        <v>2231</v>
      </c>
      <c r="N118" s="30">
        <f t="shared" si="147"/>
        <v>4200</v>
      </c>
      <c r="O118" s="30">
        <f t="shared" si="147"/>
        <v>4702</v>
      </c>
      <c r="P118" s="30">
        <f t="shared" si="147"/>
        <v>4200</v>
      </c>
      <c r="Q118" s="30">
        <f t="shared" si="147"/>
        <v>4059</v>
      </c>
      <c r="R118" s="30">
        <f t="shared" si="147"/>
        <v>4500</v>
      </c>
      <c r="S118" s="30">
        <f t="shared" si="147"/>
        <v>4102</v>
      </c>
      <c r="T118" s="30">
        <f t="shared" si="147"/>
        <v>4500</v>
      </c>
      <c r="U118" s="30">
        <f t="shared" si="147"/>
        <v>4441</v>
      </c>
      <c r="V118" s="30">
        <f t="shared" si="147"/>
        <v>2000</v>
      </c>
      <c r="W118" s="30">
        <f t="shared" si="147"/>
        <v>4670</v>
      </c>
      <c r="X118" s="30">
        <f t="shared" si="147"/>
        <v>5250</v>
      </c>
      <c r="Y118" s="30">
        <f aca="true" t="shared" si="148" ref="Y118:AD118">SUM(Y197)</f>
        <v>1386</v>
      </c>
      <c r="Z118" s="30">
        <f t="shared" si="148"/>
        <v>5500</v>
      </c>
      <c r="AA118" s="30">
        <f t="shared" si="148"/>
        <v>4492</v>
      </c>
      <c r="AB118" s="30">
        <f t="shared" si="148"/>
        <v>5500</v>
      </c>
      <c r="AC118" s="30">
        <f t="shared" si="148"/>
        <v>5500</v>
      </c>
      <c r="AD118" s="30">
        <f t="shared" si="148"/>
        <v>5500</v>
      </c>
      <c r="AE118" s="16">
        <f t="shared" si="134"/>
        <v>0</v>
      </c>
      <c r="AF118" s="33">
        <f t="shared" si="135"/>
        <v>0</v>
      </c>
    </row>
    <row r="119" spans="1:32" ht="12" customHeight="1">
      <c r="A119" s="37"/>
      <c r="B119" s="38" t="s">
        <v>452</v>
      </c>
      <c r="C119" s="39"/>
      <c r="D119" s="39"/>
      <c r="E119" s="39">
        <v>25552</v>
      </c>
      <c r="F119" s="39"/>
      <c r="G119" s="39">
        <v>71716</v>
      </c>
      <c r="H119" s="39">
        <v>37910</v>
      </c>
      <c r="I119" s="39">
        <v>53145</v>
      </c>
      <c r="J119" s="39">
        <v>51710</v>
      </c>
      <c r="K119" s="39">
        <v>48400</v>
      </c>
      <c r="L119" s="39">
        <v>50963</v>
      </c>
      <c r="M119" s="39">
        <v>48400</v>
      </c>
      <c r="N119" s="39">
        <v>49396</v>
      </c>
      <c r="O119" s="39">
        <v>96109</v>
      </c>
      <c r="P119" s="39">
        <v>32728</v>
      </c>
      <c r="Q119" s="39">
        <v>40728</v>
      </c>
      <c r="R119" s="39">
        <v>39636</v>
      </c>
      <c r="S119" s="39">
        <v>41636</v>
      </c>
      <c r="T119" s="39">
        <v>0</v>
      </c>
      <c r="U119" s="39">
        <v>0</v>
      </c>
      <c r="V119" s="39">
        <v>20246</v>
      </c>
      <c r="W119" s="39">
        <v>30212</v>
      </c>
      <c r="X119" s="39">
        <v>46543</v>
      </c>
      <c r="Y119" s="39">
        <v>46543</v>
      </c>
      <c r="Z119" s="39">
        <v>31579</v>
      </c>
      <c r="AA119" s="39">
        <v>31729</v>
      </c>
      <c r="AB119" s="39">
        <v>19867</v>
      </c>
      <c r="AC119" s="39">
        <v>19867</v>
      </c>
      <c r="AD119" s="39">
        <v>119747</v>
      </c>
      <c r="AE119" s="16">
        <f t="shared" si="134"/>
        <v>99880</v>
      </c>
      <c r="AF119" s="33">
        <f t="shared" si="135"/>
        <v>5.027432425630442</v>
      </c>
    </row>
    <row r="120" spans="1:32" s="26" customFormat="1" ht="12" customHeight="1">
      <c r="A120" s="34"/>
      <c r="B120" s="28"/>
      <c r="C120" s="4">
        <f>SUM(C81:C119)</f>
        <v>5507367</v>
      </c>
      <c r="D120" s="4">
        <f>SUM(D81:D119)</f>
        <v>6329180.973</v>
      </c>
      <c r="E120" s="4">
        <f aca="true" t="shared" si="149" ref="E120:Z120">SUM(E81:E119)</f>
        <v>6318311</v>
      </c>
      <c r="F120" s="4">
        <f t="shared" si="149"/>
        <v>6533278.661</v>
      </c>
      <c r="G120" s="4">
        <f t="shared" si="149"/>
        <v>6528054</v>
      </c>
      <c r="H120" s="4">
        <f t="shared" si="149"/>
        <v>6824116</v>
      </c>
      <c r="I120" s="4">
        <f t="shared" si="149"/>
        <v>6723852</v>
      </c>
      <c r="J120" s="4">
        <f t="shared" si="149"/>
        <v>7126208.544</v>
      </c>
      <c r="K120" s="4">
        <f t="shared" si="149"/>
        <v>7291879</v>
      </c>
      <c r="L120" s="4">
        <f t="shared" si="149"/>
        <v>7574021</v>
      </c>
      <c r="M120" s="4">
        <f t="shared" si="149"/>
        <v>7787020</v>
      </c>
      <c r="N120" s="4">
        <f t="shared" si="149"/>
        <v>7844210.374</v>
      </c>
      <c r="O120" s="4">
        <f t="shared" si="149"/>
        <v>7676026</v>
      </c>
      <c r="P120" s="4">
        <f t="shared" si="149"/>
        <v>8295990.384500001</v>
      </c>
      <c r="Q120" s="4">
        <f t="shared" si="149"/>
        <v>8120929</v>
      </c>
      <c r="R120" s="4">
        <f t="shared" si="149"/>
        <v>8521419.743259003</v>
      </c>
      <c r="S120" s="4" t="e">
        <f t="shared" si="149"/>
        <v>#REF!</v>
      </c>
      <c r="T120" s="4" t="e">
        <f t="shared" si="149"/>
        <v>#REF!</v>
      </c>
      <c r="U120" s="4" t="e">
        <f t="shared" si="149"/>
        <v>#REF!</v>
      </c>
      <c r="V120" s="4" t="e">
        <f t="shared" si="149"/>
        <v>#REF!</v>
      </c>
      <c r="W120" s="4">
        <f t="shared" si="149"/>
        <v>8142937.3477</v>
      </c>
      <c r="X120" s="4">
        <f t="shared" si="149"/>
        <v>8539536.5722</v>
      </c>
      <c r="Y120" s="4">
        <f t="shared" si="149"/>
        <v>8192713.3477</v>
      </c>
      <c r="Z120" s="4">
        <f t="shared" si="149"/>
        <v>8919829.461</v>
      </c>
      <c r="AA120" s="4">
        <f>SUM(AA81:AA119)</f>
        <v>8577088.120000001</v>
      </c>
      <c r="AB120" s="4">
        <f>SUM(AB81:AB119)</f>
        <v>8865608.0035</v>
      </c>
      <c r="AC120" s="4">
        <f>SUM(AC81:AC119)</f>
        <v>8811004.5975</v>
      </c>
      <c r="AD120" s="4">
        <f>SUM(AD81:AD119)</f>
        <v>9015906.3445</v>
      </c>
      <c r="AE120" s="23">
        <f t="shared" si="134"/>
        <v>150298.34100000001</v>
      </c>
      <c r="AF120" s="35">
        <f t="shared" si="135"/>
        <v>0.01695296486610559</v>
      </c>
    </row>
    <row r="121" spans="1:32" ht="12" customHeight="1">
      <c r="A121" s="3"/>
      <c r="B121" s="3" t="s">
        <v>132</v>
      </c>
      <c r="C121" s="3" t="s">
        <v>1</v>
      </c>
      <c r="D121" s="6" t="s">
        <v>2</v>
      </c>
      <c r="E121" s="6" t="s">
        <v>1</v>
      </c>
      <c r="F121" s="6" t="s">
        <v>2</v>
      </c>
      <c r="G121" s="6" t="s">
        <v>1</v>
      </c>
      <c r="H121" s="6" t="s">
        <v>2</v>
      </c>
      <c r="I121" s="6" t="s">
        <v>1</v>
      </c>
      <c r="J121" s="6" t="s">
        <v>2</v>
      </c>
      <c r="K121" s="6" t="s">
        <v>1</v>
      </c>
      <c r="L121" s="6" t="s">
        <v>2</v>
      </c>
      <c r="M121" s="6" t="s">
        <v>1</v>
      </c>
      <c r="N121" s="6" t="s">
        <v>2</v>
      </c>
      <c r="O121" s="6" t="s">
        <v>1</v>
      </c>
      <c r="P121" s="6" t="s">
        <v>2</v>
      </c>
      <c r="Q121" s="6" t="s">
        <v>44</v>
      </c>
      <c r="R121" s="6" t="s">
        <v>2</v>
      </c>
      <c r="S121" s="6" t="s">
        <v>1</v>
      </c>
      <c r="T121" s="6" t="s">
        <v>2</v>
      </c>
      <c r="U121" s="6" t="s">
        <v>44</v>
      </c>
      <c r="V121" s="6" t="s">
        <v>2</v>
      </c>
      <c r="W121" s="6" t="s">
        <v>1</v>
      </c>
      <c r="X121" s="6" t="s">
        <v>2</v>
      </c>
      <c r="Y121" s="6" t="s">
        <v>1</v>
      </c>
      <c r="Z121" s="6" t="s">
        <v>2</v>
      </c>
      <c r="AA121" s="6" t="s">
        <v>1</v>
      </c>
      <c r="AB121" s="6" t="s">
        <v>2</v>
      </c>
      <c r="AC121" s="3" t="s">
        <v>190</v>
      </c>
      <c r="AD121" s="3" t="s">
        <v>2</v>
      </c>
      <c r="AE121" s="6" t="s">
        <v>4</v>
      </c>
      <c r="AF121" s="7" t="s">
        <v>5</v>
      </c>
    </row>
    <row r="122" spans="1:32" ht="12" customHeight="1">
      <c r="A122" s="3">
        <v>110</v>
      </c>
      <c r="B122" s="32" t="s">
        <v>48</v>
      </c>
      <c r="C122" s="3" t="s">
        <v>6</v>
      </c>
      <c r="D122" s="6" t="s">
        <v>7</v>
      </c>
      <c r="E122" s="6" t="s">
        <v>7</v>
      </c>
      <c r="F122" s="6" t="s">
        <v>8</v>
      </c>
      <c r="G122" s="6" t="s">
        <v>8</v>
      </c>
      <c r="H122" s="6" t="s">
        <v>9</v>
      </c>
      <c r="I122" s="6" t="s">
        <v>9</v>
      </c>
      <c r="J122" s="6" t="s">
        <v>10</v>
      </c>
      <c r="K122" s="6" t="s">
        <v>10</v>
      </c>
      <c r="L122" s="6" t="s">
        <v>11</v>
      </c>
      <c r="M122" s="6" t="s">
        <v>11</v>
      </c>
      <c r="N122" s="6" t="s">
        <v>45</v>
      </c>
      <c r="O122" s="6" t="s">
        <v>12</v>
      </c>
      <c r="P122" s="6" t="s">
        <v>46</v>
      </c>
      <c r="Q122" s="6" t="s">
        <v>46</v>
      </c>
      <c r="R122" s="6" t="s">
        <v>47</v>
      </c>
      <c r="S122" s="6" t="s">
        <v>14</v>
      </c>
      <c r="T122" s="6" t="s">
        <v>15</v>
      </c>
      <c r="U122" s="6" t="s">
        <v>15</v>
      </c>
      <c r="V122" s="6" t="s">
        <v>16</v>
      </c>
      <c r="W122" s="6" t="s">
        <v>16</v>
      </c>
      <c r="X122" s="6" t="s">
        <v>17</v>
      </c>
      <c r="Y122" s="6" t="s">
        <v>17</v>
      </c>
      <c r="Z122" s="6" t="s">
        <v>18</v>
      </c>
      <c r="AA122" s="6" t="s">
        <v>18</v>
      </c>
      <c r="AB122" s="6" t="s">
        <v>19</v>
      </c>
      <c r="AC122" s="6" t="s">
        <v>19</v>
      </c>
      <c r="AD122" s="6" t="s">
        <v>441</v>
      </c>
      <c r="AE122" s="6" t="s">
        <v>442</v>
      </c>
      <c r="AF122" s="7" t="s">
        <v>442</v>
      </c>
    </row>
    <row r="123" spans="1:32" ht="12" customHeight="1">
      <c r="A123" s="27">
        <v>1001</v>
      </c>
      <c r="B123" s="28" t="s">
        <v>93</v>
      </c>
      <c r="C123" s="39">
        <v>244141</v>
      </c>
      <c r="D123" s="30">
        <v>251490</v>
      </c>
      <c r="E123" s="30">
        <v>252746</v>
      </c>
      <c r="F123" s="40">
        <v>266740</v>
      </c>
      <c r="G123" s="30">
        <v>263494</v>
      </c>
      <c r="H123" s="40">
        <v>275487</v>
      </c>
      <c r="I123" s="40">
        <v>279918</v>
      </c>
      <c r="J123" s="30">
        <v>266290</v>
      </c>
      <c r="K123" s="30">
        <v>274116</v>
      </c>
      <c r="L123" s="30">
        <v>297891</v>
      </c>
      <c r="M123" s="30">
        <v>294724</v>
      </c>
      <c r="N123" s="30">
        <v>309868</v>
      </c>
      <c r="O123" s="30">
        <v>321948</v>
      </c>
      <c r="P123" s="30">
        <v>323594</v>
      </c>
      <c r="Q123" s="30">
        <v>311281</v>
      </c>
      <c r="R123" s="30">
        <v>323910</v>
      </c>
      <c r="S123" s="30">
        <v>324339</v>
      </c>
      <c r="T123" s="30">
        <v>340483</v>
      </c>
      <c r="U123" s="30">
        <v>330104</v>
      </c>
      <c r="V123" s="30">
        <v>320100</v>
      </c>
      <c r="W123" s="30">
        <v>319970</v>
      </c>
      <c r="X123" s="30">
        <v>320100</v>
      </c>
      <c r="Y123" s="30">
        <v>313013</v>
      </c>
      <c r="Z123" s="30">
        <v>317094</v>
      </c>
      <c r="AA123" s="153">
        <v>323706.68</v>
      </c>
      <c r="AB123" s="30">
        <v>332934</v>
      </c>
      <c r="AC123" s="30">
        <v>332934</v>
      </c>
      <c r="AD123" s="30">
        <v>339617</v>
      </c>
      <c r="AE123" s="16">
        <f>SUM(AD123-AB123)</f>
        <v>6683</v>
      </c>
      <c r="AF123" s="33">
        <f>SUM(AE123/AB123)</f>
        <v>0.02007304751091808</v>
      </c>
    </row>
    <row r="124" spans="1:32" s="26" customFormat="1" ht="12" customHeight="1">
      <c r="A124" s="27">
        <v>1003</v>
      </c>
      <c r="B124" s="28" t="s">
        <v>95</v>
      </c>
      <c r="C124" s="39">
        <v>367</v>
      </c>
      <c r="D124" s="30">
        <v>3000</v>
      </c>
      <c r="E124" s="30">
        <v>35</v>
      </c>
      <c r="F124" s="40">
        <v>3000</v>
      </c>
      <c r="G124" s="30">
        <v>0</v>
      </c>
      <c r="H124" s="40">
        <v>3000</v>
      </c>
      <c r="I124" s="40">
        <v>0</v>
      </c>
      <c r="J124" s="30">
        <v>3000</v>
      </c>
      <c r="K124" s="30">
        <v>5961</v>
      </c>
      <c r="L124" s="30">
        <v>2000</v>
      </c>
      <c r="M124" s="30">
        <v>0</v>
      </c>
      <c r="N124" s="30">
        <v>2000</v>
      </c>
      <c r="O124" s="30">
        <v>0</v>
      </c>
      <c r="P124" s="30">
        <v>2000</v>
      </c>
      <c r="Q124" s="30">
        <v>0</v>
      </c>
      <c r="R124" s="30">
        <v>2000</v>
      </c>
      <c r="S124" s="30">
        <v>0</v>
      </c>
      <c r="T124" s="30">
        <v>2000</v>
      </c>
      <c r="U124" s="30">
        <v>167</v>
      </c>
      <c r="V124" s="30">
        <v>2000</v>
      </c>
      <c r="W124" s="30">
        <v>0</v>
      </c>
      <c r="X124" s="30">
        <v>2000</v>
      </c>
      <c r="Y124" s="30">
        <v>0</v>
      </c>
      <c r="Z124" s="30">
        <v>2000</v>
      </c>
      <c r="AA124" s="30">
        <v>0</v>
      </c>
      <c r="AB124" s="30">
        <v>2000</v>
      </c>
      <c r="AC124" s="30">
        <v>2000</v>
      </c>
      <c r="AD124" s="30">
        <v>2000</v>
      </c>
      <c r="AE124" s="16">
        <f aca="true" t="shared" si="150" ref="AE124:AE142">SUM(AD124-AB124)</f>
        <v>0</v>
      </c>
      <c r="AF124" s="33">
        <f aca="true" t="shared" si="151" ref="AF124:AF142">SUM(AE124/AB124)</f>
        <v>0</v>
      </c>
    </row>
    <row r="125" spans="1:32" ht="12" customHeight="1">
      <c r="A125" s="27">
        <v>1020</v>
      </c>
      <c r="B125" s="28" t="s">
        <v>96</v>
      </c>
      <c r="C125" s="39">
        <v>18453</v>
      </c>
      <c r="D125" s="30">
        <v>20823</v>
      </c>
      <c r="E125" s="30">
        <v>19310</v>
      </c>
      <c r="F125" s="40">
        <v>20635</v>
      </c>
      <c r="G125" s="30">
        <v>19712</v>
      </c>
      <c r="H125" s="40">
        <v>21300</v>
      </c>
      <c r="I125" s="40">
        <v>21201</v>
      </c>
      <c r="J125" s="30">
        <v>20600</v>
      </c>
      <c r="K125" s="30">
        <v>21041</v>
      </c>
      <c r="L125" s="30">
        <v>22781</v>
      </c>
      <c r="M125" s="30">
        <v>22661</v>
      </c>
      <c r="N125" s="30">
        <v>23860</v>
      </c>
      <c r="O125" s="30">
        <v>21806</v>
      </c>
      <c r="P125" s="30">
        <v>24780</v>
      </c>
      <c r="Q125" s="30">
        <v>23865</v>
      </c>
      <c r="R125" s="30">
        <v>24800</v>
      </c>
      <c r="S125" s="30">
        <v>24068</v>
      </c>
      <c r="T125" s="30">
        <v>26002</v>
      </c>
      <c r="U125" s="30">
        <v>24977</v>
      </c>
      <c r="V125" s="30">
        <v>24640</v>
      </c>
      <c r="W125" s="30">
        <v>24726</v>
      </c>
      <c r="X125" s="30">
        <v>24640</v>
      </c>
      <c r="Y125" s="30">
        <v>23826</v>
      </c>
      <c r="Z125" s="30">
        <v>24410</v>
      </c>
      <c r="AA125" s="153">
        <v>24452.74</v>
      </c>
      <c r="AB125" s="30">
        <v>25622</v>
      </c>
      <c r="AC125" s="30">
        <v>25622</v>
      </c>
      <c r="AD125" s="30">
        <v>26134</v>
      </c>
      <c r="AE125" s="16">
        <f t="shared" si="150"/>
        <v>512</v>
      </c>
      <c r="AF125" s="33">
        <f t="shared" si="151"/>
        <v>0.019982827257825308</v>
      </c>
    </row>
    <row r="126" spans="1:32" ht="12" customHeight="1">
      <c r="A126" s="34"/>
      <c r="B126" s="28" t="s">
        <v>133</v>
      </c>
      <c r="C126" s="38">
        <f aca="true" t="shared" si="152" ref="C126:I126">SUM(C123:C125)</f>
        <v>262961</v>
      </c>
      <c r="D126" s="4">
        <f t="shared" si="152"/>
        <v>275313</v>
      </c>
      <c r="E126" s="4">
        <f t="shared" si="152"/>
        <v>272091</v>
      </c>
      <c r="F126" s="41">
        <f t="shared" si="152"/>
        <v>290375</v>
      </c>
      <c r="G126" s="4">
        <f>SUM(G123:G125)</f>
        <v>283206</v>
      </c>
      <c r="H126" s="41">
        <f t="shared" si="152"/>
        <v>299787</v>
      </c>
      <c r="I126" s="41">
        <f t="shared" si="152"/>
        <v>301119</v>
      </c>
      <c r="J126" s="4">
        <f aca="true" t="shared" si="153" ref="J126:P126">SUM(J123:J125)</f>
        <v>289890</v>
      </c>
      <c r="K126" s="4">
        <f t="shared" si="153"/>
        <v>301118</v>
      </c>
      <c r="L126" s="4">
        <f t="shared" si="153"/>
        <v>322672</v>
      </c>
      <c r="M126" s="4">
        <f t="shared" si="153"/>
        <v>317385</v>
      </c>
      <c r="N126" s="4">
        <f t="shared" si="153"/>
        <v>335728</v>
      </c>
      <c r="O126" s="4">
        <f t="shared" si="153"/>
        <v>343754</v>
      </c>
      <c r="P126" s="4">
        <f t="shared" si="153"/>
        <v>350374</v>
      </c>
      <c r="Q126" s="4">
        <f aca="true" t="shared" si="154" ref="Q126:Z126">SUM(Q123:Q125)</f>
        <v>335146</v>
      </c>
      <c r="R126" s="4">
        <f t="shared" si="154"/>
        <v>350710</v>
      </c>
      <c r="S126" s="4">
        <f t="shared" si="154"/>
        <v>348407</v>
      </c>
      <c r="T126" s="4">
        <f t="shared" si="154"/>
        <v>368485</v>
      </c>
      <c r="U126" s="4">
        <f>SUM(U123:U125)</f>
        <v>355248</v>
      </c>
      <c r="V126" s="4">
        <f t="shared" si="154"/>
        <v>346740</v>
      </c>
      <c r="W126" s="4">
        <f t="shared" si="154"/>
        <v>344696</v>
      </c>
      <c r="X126" s="4">
        <f t="shared" si="154"/>
        <v>346740</v>
      </c>
      <c r="Y126" s="4">
        <f t="shared" si="154"/>
        <v>336839</v>
      </c>
      <c r="Z126" s="4">
        <f t="shared" si="154"/>
        <v>343504</v>
      </c>
      <c r="AA126" s="4">
        <f>SUM(AA123:AA125)</f>
        <v>348159.42</v>
      </c>
      <c r="AB126" s="4">
        <f>SUM(AB123:AB125)</f>
        <v>360556</v>
      </c>
      <c r="AC126" s="4">
        <f>SUM(AC123:AC125)</f>
        <v>360556</v>
      </c>
      <c r="AD126" s="4">
        <f>SUM(AD123:AD125)</f>
        <v>367751</v>
      </c>
      <c r="AE126" s="23">
        <f t="shared" si="150"/>
        <v>7195</v>
      </c>
      <c r="AF126" s="35">
        <f t="shared" si="151"/>
        <v>0.019955291272368232</v>
      </c>
    </row>
    <row r="127" spans="1:32" ht="12" customHeight="1">
      <c r="A127" s="27">
        <v>2001</v>
      </c>
      <c r="B127" s="28" t="s">
        <v>98</v>
      </c>
      <c r="C127" s="39">
        <v>12828</v>
      </c>
      <c r="D127" s="39">
        <v>32700</v>
      </c>
      <c r="E127" s="39">
        <v>28183</v>
      </c>
      <c r="F127" s="39">
        <v>33750</v>
      </c>
      <c r="G127" s="39">
        <v>31008</v>
      </c>
      <c r="H127" s="39">
        <v>28750</v>
      </c>
      <c r="I127" s="39">
        <v>32750</v>
      </c>
      <c r="J127" s="39">
        <v>37000</v>
      </c>
      <c r="K127" s="39">
        <v>25768</v>
      </c>
      <c r="L127" s="39">
        <v>37000</v>
      </c>
      <c r="M127" s="39">
        <v>34462</v>
      </c>
      <c r="N127" s="39">
        <v>37000</v>
      </c>
      <c r="O127" s="39">
        <v>30383</v>
      </c>
      <c r="P127" s="39">
        <v>37000</v>
      </c>
      <c r="Q127" s="39">
        <v>27092</v>
      </c>
      <c r="R127" s="39">
        <v>37500</v>
      </c>
      <c r="S127" s="39">
        <v>26901</v>
      </c>
      <c r="T127" s="39">
        <v>37500</v>
      </c>
      <c r="U127" s="39">
        <v>39909</v>
      </c>
      <c r="V127" s="39">
        <v>37500</v>
      </c>
      <c r="W127" s="39">
        <v>28299</v>
      </c>
      <c r="X127" s="39">
        <v>37500</v>
      </c>
      <c r="Y127" s="39">
        <v>44715</v>
      </c>
      <c r="Z127" s="39">
        <v>37500</v>
      </c>
      <c r="AA127" s="153">
        <v>40119.18</v>
      </c>
      <c r="AB127" s="39">
        <v>30840</v>
      </c>
      <c r="AC127" s="39">
        <v>30840</v>
      </c>
      <c r="AD127" s="39">
        <v>30840</v>
      </c>
      <c r="AE127" s="16">
        <f t="shared" si="150"/>
        <v>0</v>
      </c>
      <c r="AF127" s="33">
        <f t="shared" si="151"/>
        <v>0</v>
      </c>
    </row>
    <row r="128" spans="1:32" ht="12" customHeight="1">
      <c r="A128" s="27">
        <v>2004</v>
      </c>
      <c r="B128" s="28" t="s">
        <v>134</v>
      </c>
      <c r="C128" s="39">
        <v>6676</v>
      </c>
      <c r="D128" s="39">
        <v>13000</v>
      </c>
      <c r="E128" s="39">
        <v>13089</v>
      </c>
      <c r="F128" s="39">
        <v>11500</v>
      </c>
      <c r="G128" s="39">
        <v>9631</v>
      </c>
      <c r="H128" s="39">
        <v>11500</v>
      </c>
      <c r="I128" s="39">
        <v>12486</v>
      </c>
      <c r="J128" s="39">
        <v>11000</v>
      </c>
      <c r="K128" s="39">
        <v>10398</v>
      </c>
      <c r="L128" s="39">
        <v>11000</v>
      </c>
      <c r="M128" s="39">
        <v>9537</v>
      </c>
      <c r="N128" s="39">
        <v>11000</v>
      </c>
      <c r="O128" s="39">
        <v>9164</v>
      </c>
      <c r="P128" s="39">
        <v>11700</v>
      </c>
      <c r="Q128" s="39">
        <v>8720</v>
      </c>
      <c r="R128" s="39">
        <v>11700</v>
      </c>
      <c r="S128" s="39">
        <v>10125</v>
      </c>
      <c r="T128" s="39">
        <v>11700</v>
      </c>
      <c r="U128" s="39">
        <v>8787</v>
      </c>
      <c r="V128" s="39">
        <v>10500</v>
      </c>
      <c r="W128" s="39">
        <v>8157</v>
      </c>
      <c r="X128" s="39">
        <v>10500</v>
      </c>
      <c r="Y128" s="39">
        <v>10065</v>
      </c>
      <c r="Z128" s="39">
        <v>10000</v>
      </c>
      <c r="AA128" s="153">
        <v>9287.1</v>
      </c>
      <c r="AB128" s="39">
        <v>10000</v>
      </c>
      <c r="AC128" s="39">
        <v>10000</v>
      </c>
      <c r="AD128" s="39">
        <v>10000</v>
      </c>
      <c r="AE128" s="16">
        <f t="shared" si="150"/>
        <v>0</v>
      </c>
      <c r="AF128" s="33">
        <f t="shared" si="151"/>
        <v>0</v>
      </c>
    </row>
    <row r="129" spans="1:32" ht="12" customHeight="1">
      <c r="A129" s="27">
        <v>2005</v>
      </c>
      <c r="B129" s="28" t="s">
        <v>102</v>
      </c>
      <c r="C129" s="39">
        <v>11198</v>
      </c>
      <c r="D129" s="39">
        <v>11500</v>
      </c>
      <c r="E129" s="39">
        <v>10705</v>
      </c>
      <c r="F129" s="39">
        <v>11150</v>
      </c>
      <c r="G129" s="39">
        <v>10388</v>
      </c>
      <c r="H129" s="39">
        <v>11150</v>
      </c>
      <c r="I129" s="39">
        <v>9907</v>
      </c>
      <c r="J129" s="39">
        <v>11500</v>
      </c>
      <c r="K129" s="39">
        <v>10117</v>
      </c>
      <c r="L129" s="39">
        <v>11000</v>
      </c>
      <c r="M129" s="39">
        <v>9310</v>
      </c>
      <c r="N129" s="39">
        <v>12000</v>
      </c>
      <c r="O129" s="39">
        <v>9808</v>
      </c>
      <c r="P129" s="39">
        <v>13500</v>
      </c>
      <c r="Q129" s="39">
        <v>9705</v>
      </c>
      <c r="R129" s="39">
        <v>13500</v>
      </c>
      <c r="S129" s="39">
        <v>8015</v>
      </c>
      <c r="T129" s="39">
        <v>13800</v>
      </c>
      <c r="U129" s="39">
        <v>10725</v>
      </c>
      <c r="V129" s="39">
        <v>12800</v>
      </c>
      <c r="W129" s="39">
        <v>10249</v>
      </c>
      <c r="X129" s="39">
        <v>12000</v>
      </c>
      <c r="Y129" s="39">
        <v>11924</v>
      </c>
      <c r="Z129" s="39">
        <v>10000</v>
      </c>
      <c r="AA129" s="153">
        <v>13014.26</v>
      </c>
      <c r="AB129" s="39">
        <v>10500</v>
      </c>
      <c r="AC129" s="39">
        <v>10500</v>
      </c>
      <c r="AD129" s="39">
        <v>10500</v>
      </c>
      <c r="AE129" s="16">
        <f t="shared" si="150"/>
        <v>0</v>
      </c>
      <c r="AF129" s="33">
        <f t="shared" si="151"/>
        <v>0</v>
      </c>
    </row>
    <row r="130" spans="1:32" ht="12" customHeight="1">
      <c r="A130" s="27">
        <v>2006</v>
      </c>
      <c r="B130" s="28" t="s">
        <v>135</v>
      </c>
      <c r="C130" s="39">
        <v>3293</v>
      </c>
      <c r="D130" s="39">
        <v>3930</v>
      </c>
      <c r="E130" s="39">
        <v>3597</v>
      </c>
      <c r="F130" s="39">
        <v>3930</v>
      </c>
      <c r="G130" s="39">
        <v>3384</v>
      </c>
      <c r="H130" s="39">
        <v>3930</v>
      </c>
      <c r="I130" s="39">
        <v>3666</v>
      </c>
      <c r="J130" s="39">
        <v>3930</v>
      </c>
      <c r="K130" s="39">
        <v>3776</v>
      </c>
      <c r="L130" s="39">
        <v>4600</v>
      </c>
      <c r="M130" s="39">
        <v>4201</v>
      </c>
      <c r="N130" s="39">
        <v>4750</v>
      </c>
      <c r="O130" s="39">
        <v>4386</v>
      </c>
      <c r="P130" s="39">
        <v>4950</v>
      </c>
      <c r="Q130" s="39">
        <v>4435</v>
      </c>
      <c r="R130" s="39">
        <v>5200</v>
      </c>
      <c r="S130" s="39">
        <v>4317</v>
      </c>
      <c r="T130" s="39">
        <v>5400</v>
      </c>
      <c r="U130" s="39">
        <v>4899</v>
      </c>
      <c r="V130" s="39">
        <v>5400</v>
      </c>
      <c r="W130" s="39">
        <v>4959</v>
      </c>
      <c r="X130" s="39">
        <v>5400</v>
      </c>
      <c r="Y130" s="39">
        <v>4880</v>
      </c>
      <c r="Z130" s="39">
        <v>5510</v>
      </c>
      <c r="AA130" s="153">
        <v>4961.36</v>
      </c>
      <c r="AB130" s="39">
        <v>5500</v>
      </c>
      <c r="AC130" s="39">
        <v>5500</v>
      </c>
      <c r="AD130" s="39">
        <v>5500</v>
      </c>
      <c r="AE130" s="16">
        <f t="shared" si="150"/>
        <v>0</v>
      </c>
      <c r="AF130" s="33">
        <f t="shared" si="151"/>
        <v>0</v>
      </c>
    </row>
    <row r="131" spans="1:32" ht="12" customHeight="1">
      <c r="A131" s="27">
        <v>2007</v>
      </c>
      <c r="B131" s="28" t="s">
        <v>105</v>
      </c>
      <c r="C131" s="39">
        <v>2248</v>
      </c>
      <c r="D131" s="39">
        <v>1040</v>
      </c>
      <c r="E131" s="39">
        <v>1088</v>
      </c>
      <c r="F131" s="39">
        <v>1200</v>
      </c>
      <c r="G131" s="39">
        <v>1027</v>
      </c>
      <c r="H131" s="39">
        <v>1200</v>
      </c>
      <c r="I131" s="39">
        <v>1383</v>
      </c>
      <c r="J131" s="39">
        <v>1200</v>
      </c>
      <c r="K131" s="39">
        <v>1458</v>
      </c>
      <c r="L131" s="39">
        <v>1200</v>
      </c>
      <c r="M131" s="39">
        <v>480</v>
      </c>
      <c r="N131" s="39">
        <v>1240</v>
      </c>
      <c r="O131" s="39">
        <v>1429</v>
      </c>
      <c r="P131" s="39">
        <v>1290</v>
      </c>
      <c r="Q131" s="39">
        <v>1127</v>
      </c>
      <c r="R131" s="39">
        <v>1320</v>
      </c>
      <c r="S131" s="39">
        <v>2129</v>
      </c>
      <c r="T131" s="39">
        <v>1320</v>
      </c>
      <c r="U131" s="39">
        <v>125</v>
      </c>
      <c r="V131" s="39">
        <v>1320</v>
      </c>
      <c r="W131" s="39">
        <v>205</v>
      </c>
      <c r="X131" s="39">
        <v>1320</v>
      </c>
      <c r="Y131" s="39">
        <v>2167</v>
      </c>
      <c r="Z131" s="39">
        <v>1350</v>
      </c>
      <c r="AA131" s="153">
        <v>1652.15</v>
      </c>
      <c r="AB131" s="39">
        <v>1425</v>
      </c>
      <c r="AC131" s="39">
        <v>1700</v>
      </c>
      <c r="AD131" s="39">
        <v>1730</v>
      </c>
      <c r="AE131" s="16">
        <f t="shared" si="150"/>
        <v>305</v>
      </c>
      <c r="AF131" s="33">
        <f t="shared" si="151"/>
        <v>0.21403508771929824</v>
      </c>
    </row>
    <row r="132" spans="1:32" ht="12" customHeight="1">
      <c r="A132" s="27">
        <v>2008</v>
      </c>
      <c r="B132" s="28" t="s">
        <v>106</v>
      </c>
      <c r="C132" s="39">
        <v>493</v>
      </c>
      <c r="D132" s="39">
        <v>1200</v>
      </c>
      <c r="E132" s="39">
        <v>0</v>
      </c>
      <c r="F132" s="39">
        <v>1200</v>
      </c>
      <c r="G132" s="39">
        <v>0</v>
      </c>
      <c r="H132" s="39">
        <v>1200</v>
      </c>
      <c r="I132" s="39">
        <v>695</v>
      </c>
      <c r="J132" s="39">
        <v>1000</v>
      </c>
      <c r="K132" s="39">
        <v>735</v>
      </c>
      <c r="L132" s="39">
        <v>1000</v>
      </c>
      <c r="M132" s="39">
        <v>35</v>
      </c>
      <c r="N132" s="39">
        <v>1000</v>
      </c>
      <c r="O132" s="39">
        <v>236</v>
      </c>
      <c r="P132" s="39">
        <v>1000</v>
      </c>
      <c r="Q132" s="39">
        <v>130</v>
      </c>
      <c r="R132" s="39">
        <v>1000</v>
      </c>
      <c r="S132" s="39">
        <v>20</v>
      </c>
      <c r="T132" s="39">
        <v>1000</v>
      </c>
      <c r="U132" s="39">
        <v>0</v>
      </c>
      <c r="V132" s="39">
        <v>1000</v>
      </c>
      <c r="W132" s="39">
        <v>0</v>
      </c>
      <c r="X132" s="39">
        <v>1000</v>
      </c>
      <c r="Y132" s="39">
        <v>894</v>
      </c>
      <c r="Z132" s="39">
        <v>2000</v>
      </c>
      <c r="AA132" s="153">
        <v>285</v>
      </c>
      <c r="AB132" s="39">
        <v>1800</v>
      </c>
      <c r="AC132" s="39">
        <v>1800</v>
      </c>
      <c r="AD132" s="39">
        <v>1800</v>
      </c>
      <c r="AE132" s="16">
        <f t="shared" si="150"/>
        <v>0</v>
      </c>
      <c r="AF132" s="33">
        <f t="shared" si="151"/>
        <v>0</v>
      </c>
    </row>
    <row r="133" spans="1:32" ht="12" customHeight="1">
      <c r="A133" s="27">
        <v>2009</v>
      </c>
      <c r="B133" s="28" t="s">
        <v>104</v>
      </c>
      <c r="C133" s="39">
        <v>6018</v>
      </c>
      <c r="D133" s="39">
        <v>9000</v>
      </c>
      <c r="E133" s="39">
        <v>4720</v>
      </c>
      <c r="F133" s="39">
        <v>6000</v>
      </c>
      <c r="G133" s="39">
        <v>5191</v>
      </c>
      <c r="H133" s="39">
        <v>6000</v>
      </c>
      <c r="I133" s="39">
        <v>6921</v>
      </c>
      <c r="J133" s="39">
        <v>3500</v>
      </c>
      <c r="K133" s="39">
        <v>1178</v>
      </c>
      <c r="L133" s="39">
        <v>3500</v>
      </c>
      <c r="M133" s="39">
        <v>3116</v>
      </c>
      <c r="N133" s="39">
        <v>5300</v>
      </c>
      <c r="O133" s="39">
        <v>2608</v>
      </c>
      <c r="P133" s="39">
        <v>5500</v>
      </c>
      <c r="Q133" s="39">
        <v>1976</v>
      </c>
      <c r="R133" s="39">
        <v>5500</v>
      </c>
      <c r="S133" s="39">
        <v>6329</v>
      </c>
      <c r="T133" s="39">
        <v>5000</v>
      </c>
      <c r="U133" s="39">
        <v>3691</v>
      </c>
      <c r="V133" s="39">
        <v>2500</v>
      </c>
      <c r="W133" s="39">
        <v>378</v>
      </c>
      <c r="X133" s="39">
        <v>2500</v>
      </c>
      <c r="Y133" s="39">
        <v>1973</v>
      </c>
      <c r="Z133" s="39">
        <v>4000</v>
      </c>
      <c r="AA133" s="153">
        <v>2543.22</v>
      </c>
      <c r="AB133" s="39">
        <v>4000</v>
      </c>
      <c r="AC133" s="39">
        <v>4000</v>
      </c>
      <c r="AD133" s="39">
        <v>3600</v>
      </c>
      <c r="AE133" s="16">
        <f t="shared" si="150"/>
        <v>-400</v>
      </c>
      <c r="AF133" s="33">
        <f t="shared" si="151"/>
        <v>-0.1</v>
      </c>
    </row>
    <row r="134" spans="1:32" ht="12" customHeight="1">
      <c r="A134" s="27">
        <v>2010</v>
      </c>
      <c r="B134" s="28" t="s">
        <v>107</v>
      </c>
      <c r="C134" s="39">
        <v>8294</v>
      </c>
      <c r="D134" s="39">
        <v>7200</v>
      </c>
      <c r="E134" s="39">
        <v>7863</v>
      </c>
      <c r="F134" s="39">
        <v>13200</v>
      </c>
      <c r="G134" s="39">
        <v>11757</v>
      </c>
      <c r="H134" s="39">
        <v>12000</v>
      </c>
      <c r="I134" s="39">
        <v>9327</v>
      </c>
      <c r="J134" s="39">
        <v>5000</v>
      </c>
      <c r="K134" s="39">
        <v>4513</v>
      </c>
      <c r="L134" s="39">
        <v>5000</v>
      </c>
      <c r="M134" s="39">
        <v>7046</v>
      </c>
      <c r="N134" s="39">
        <v>5000</v>
      </c>
      <c r="O134" s="39">
        <v>5733</v>
      </c>
      <c r="P134" s="39">
        <v>6000</v>
      </c>
      <c r="Q134" s="39">
        <v>12756</v>
      </c>
      <c r="R134" s="39">
        <v>6300</v>
      </c>
      <c r="S134" s="39">
        <v>6704</v>
      </c>
      <c r="T134" s="39">
        <v>6300</v>
      </c>
      <c r="U134" s="39">
        <v>4092</v>
      </c>
      <c r="V134" s="39">
        <v>6000</v>
      </c>
      <c r="W134" s="39">
        <v>2959</v>
      </c>
      <c r="X134" s="39">
        <v>6000</v>
      </c>
      <c r="Y134" s="39">
        <v>4906</v>
      </c>
      <c r="Z134" s="39">
        <v>6000</v>
      </c>
      <c r="AA134" s="153">
        <v>4910.51</v>
      </c>
      <c r="AB134" s="39">
        <v>6000</v>
      </c>
      <c r="AC134" s="39">
        <v>6000</v>
      </c>
      <c r="AD134" s="39">
        <v>6000</v>
      </c>
      <c r="AE134" s="16">
        <f t="shared" si="150"/>
        <v>0</v>
      </c>
      <c r="AF134" s="33">
        <f t="shared" si="151"/>
        <v>0</v>
      </c>
    </row>
    <row r="135" spans="1:32" ht="12" customHeight="1">
      <c r="A135" s="27">
        <v>2015</v>
      </c>
      <c r="B135" s="28" t="s">
        <v>136</v>
      </c>
      <c r="C135" s="39">
        <v>508</v>
      </c>
      <c r="D135" s="39">
        <v>4000</v>
      </c>
      <c r="E135" s="39">
        <v>4880</v>
      </c>
      <c r="F135" s="39">
        <v>4000</v>
      </c>
      <c r="G135" s="39">
        <v>6208</v>
      </c>
      <c r="H135" s="39">
        <v>4000</v>
      </c>
      <c r="I135" s="39">
        <v>6236</v>
      </c>
      <c r="J135" s="39">
        <v>5340</v>
      </c>
      <c r="K135" s="39">
        <v>6409</v>
      </c>
      <c r="L135" s="39">
        <v>6600</v>
      </c>
      <c r="M135" s="39">
        <v>6638</v>
      </c>
      <c r="N135" s="39">
        <v>6800</v>
      </c>
      <c r="O135" s="39">
        <v>6370</v>
      </c>
      <c r="P135" s="39">
        <v>6800</v>
      </c>
      <c r="Q135" s="39">
        <v>5736</v>
      </c>
      <c r="R135" s="39">
        <v>6800</v>
      </c>
      <c r="S135" s="39">
        <v>5913</v>
      </c>
      <c r="T135" s="39">
        <v>6800</v>
      </c>
      <c r="U135" s="39">
        <v>5850</v>
      </c>
      <c r="V135" s="39">
        <v>6800</v>
      </c>
      <c r="W135" s="39">
        <v>5639</v>
      </c>
      <c r="X135" s="39">
        <v>6800</v>
      </c>
      <c r="Y135" s="39">
        <v>5478</v>
      </c>
      <c r="Z135" s="39">
        <v>9800</v>
      </c>
      <c r="AA135" s="153">
        <v>5265.34</v>
      </c>
      <c r="AB135" s="39">
        <v>9900</v>
      </c>
      <c r="AC135" s="39">
        <v>9800</v>
      </c>
      <c r="AD135" s="39">
        <v>9500</v>
      </c>
      <c r="AE135" s="16">
        <f t="shared" si="150"/>
        <v>-400</v>
      </c>
      <c r="AF135" s="33">
        <f t="shared" si="151"/>
        <v>-0.04040404040404041</v>
      </c>
    </row>
    <row r="136" spans="1:32" ht="12" customHeight="1">
      <c r="A136" s="27">
        <v>2016</v>
      </c>
      <c r="B136" s="28" t="s">
        <v>137</v>
      </c>
      <c r="C136" s="39">
        <v>1264</v>
      </c>
      <c r="D136" s="39">
        <v>3000</v>
      </c>
      <c r="E136" s="39">
        <v>2969</v>
      </c>
      <c r="F136" s="39">
        <v>2000</v>
      </c>
      <c r="G136" s="39">
        <v>1720</v>
      </c>
      <c r="H136" s="39">
        <v>2000</v>
      </c>
      <c r="I136" s="39">
        <v>1915</v>
      </c>
      <c r="J136" s="39">
        <v>2000</v>
      </c>
      <c r="K136" s="39">
        <v>843</v>
      </c>
      <c r="L136" s="39">
        <v>2000</v>
      </c>
      <c r="M136" s="39">
        <v>1025</v>
      </c>
      <c r="N136" s="39">
        <v>2500</v>
      </c>
      <c r="O136" s="39">
        <v>662</v>
      </c>
      <c r="P136" s="39">
        <v>2500</v>
      </c>
      <c r="Q136" s="39">
        <v>1572</v>
      </c>
      <c r="R136" s="39">
        <v>2500</v>
      </c>
      <c r="S136" s="39">
        <v>1075</v>
      </c>
      <c r="T136" s="39">
        <v>2500</v>
      </c>
      <c r="U136" s="39">
        <v>1362</v>
      </c>
      <c r="V136" s="39">
        <v>2000</v>
      </c>
      <c r="W136" s="39">
        <v>1797</v>
      </c>
      <c r="X136" s="39">
        <v>2000</v>
      </c>
      <c r="Y136" s="39">
        <v>3851</v>
      </c>
      <c r="Z136" s="39">
        <v>2000</v>
      </c>
      <c r="AA136" s="153">
        <v>2448.43</v>
      </c>
      <c r="AB136" s="39">
        <v>2000</v>
      </c>
      <c r="AC136" s="39">
        <v>2000</v>
      </c>
      <c r="AD136" s="39">
        <v>2000</v>
      </c>
      <c r="AE136" s="16">
        <f t="shared" si="150"/>
        <v>0</v>
      </c>
      <c r="AF136" s="33">
        <f t="shared" si="151"/>
        <v>0</v>
      </c>
    </row>
    <row r="137" spans="1:32" ht="12" customHeight="1">
      <c r="A137" s="27">
        <v>2034</v>
      </c>
      <c r="B137" s="28" t="s">
        <v>138</v>
      </c>
      <c r="C137" s="39">
        <v>10645</v>
      </c>
      <c r="D137" s="39">
        <v>1200</v>
      </c>
      <c r="E137" s="39">
        <v>156</v>
      </c>
      <c r="F137" s="39">
        <v>1200</v>
      </c>
      <c r="G137" s="39">
        <v>495</v>
      </c>
      <c r="H137" s="39">
        <v>1200</v>
      </c>
      <c r="I137" s="39">
        <v>0</v>
      </c>
      <c r="J137" s="39">
        <v>1200</v>
      </c>
      <c r="K137" s="39">
        <v>0</v>
      </c>
      <c r="L137" s="39">
        <v>1200</v>
      </c>
      <c r="M137" s="39">
        <v>0</v>
      </c>
      <c r="N137" s="39">
        <v>1200</v>
      </c>
      <c r="O137" s="39">
        <v>111</v>
      </c>
      <c r="P137" s="39">
        <v>1200</v>
      </c>
      <c r="Q137" s="39">
        <v>0</v>
      </c>
      <c r="R137" s="39">
        <v>1200</v>
      </c>
      <c r="S137" s="39">
        <v>0</v>
      </c>
      <c r="T137" s="39">
        <v>1200</v>
      </c>
      <c r="U137" s="39">
        <v>0</v>
      </c>
      <c r="V137" s="39">
        <v>1200</v>
      </c>
      <c r="W137" s="39">
        <v>533</v>
      </c>
      <c r="X137" s="39">
        <v>1200</v>
      </c>
      <c r="Y137" s="39">
        <v>0</v>
      </c>
      <c r="Z137" s="39">
        <v>1000</v>
      </c>
      <c r="AA137" s="153">
        <v>0</v>
      </c>
      <c r="AB137" s="39">
        <v>1000</v>
      </c>
      <c r="AC137" s="39">
        <v>1000</v>
      </c>
      <c r="AD137" s="39">
        <v>1000</v>
      </c>
      <c r="AE137" s="16">
        <f t="shared" si="150"/>
        <v>0</v>
      </c>
      <c r="AF137" s="33">
        <f t="shared" si="151"/>
        <v>0</v>
      </c>
    </row>
    <row r="138" spans="1:32" ht="12" customHeight="1">
      <c r="A138" s="27">
        <v>2088</v>
      </c>
      <c r="B138" s="28" t="s">
        <v>139</v>
      </c>
      <c r="C138" s="39">
        <v>0</v>
      </c>
      <c r="D138" s="39">
        <v>12000</v>
      </c>
      <c r="E138" s="39">
        <v>16906</v>
      </c>
      <c r="F138" s="39">
        <v>12000</v>
      </c>
      <c r="G138" s="39">
        <v>17387</v>
      </c>
      <c r="H138" s="39">
        <v>12000</v>
      </c>
      <c r="I138" s="39">
        <v>22602</v>
      </c>
      <c r="J138" s="39">
        <v>17600</v>
      </c>
      <c r="K138" s="39">
        <v>20578</v>
      </c>
      <c r="L138" s="39">
        <v>22600</v>
      </c>
      <c r="M138" s="39">
        <v>23198</v>
      </c>
      <c r="N138" s="39">
        <v>23600</v>
      </c>
      <c r="O138" s="39">
        <v>16412</v>
      </c>
      <c r="P138" s="39">
        <v>24000</v>
      </c>
      <c r="Q138" s="39">
        <v>22707</v>
      </c>
      <c r="R138" s="39">
        <v>24500</v>
      </c>
      <c r="S138" s="39">
        <v>23998</v>
      </c>
      <c r="T138" s="39">
        <v>24500</v>
      </c>
      <c r="U138" s="39">
        <v>28445</v>
      </c>
      <c r="V138" s="39">
        <v>25000</v>
      </c>
      <c r="W138" s="39">
        <v>14349</v>
      </c>
      <c r="X138" s="39">
        <v>26000</v>
      </c>
      <c r="Y138" s="39">
        <v>20706</v>
      </c>
      <c r="Z138" s="39">
        <v>26000</v>
      </c>
      <c r="AA138" s="153">
        <v>19884.84</v>
      </c>
      <c r="AB138" s="39">
        <v>26000</v>
      </c>
      <c r="AC138" s="39">
        <v>22000</v>
      </c>
      <c r="AD138" s="39">
        <v>23000</v>
      </c>
      <c r="AE138" s="16">
        <f t="shared" si="150"/>
        <v>-3000</v>
      </c>
      <c r="AF138" s="33">
        <f t="shared" si="151"/>
        <v>-0.11538461538461539</v>
      </c>
    </row>
    <row r="139" spans="1:32" s="26" customFormat="1" ht="12" customHeight="1">
      <c r="A139" s="27">
        <v>2200</v>
      </c>
      <c r="B139" s="28" t="s">
        <v>140</v>
      </c>
      <c r="C139" s="39">
        <v>5000</v>
      </c>
      <c r="D139" s="39">
        <v>5200</v>
      </c>
      <c r="E139" s="39">
        <v>5200</v>
      </c>
      <c r="F139" s="39">
        <v>16000</v>
      </c>
      <c r="G139" s="39">
        <v>16000</v>
      </c>
      <c r="H139" s="39">
        <v>18000</v>
      </c>
      <c r="I139" s="39">
        <v>18000</v>
      </c>
      <c r="J139" s="39">
        <v>18540</v>
      </c>
      <c r="K139" s="39">
        <v>18540</v>
      </c>
      <c r="L139" s="39">
        <v>19200</v>
      </c>
      <c r="M139" s="39">
        <v>19200</v>
      </c>
      <c r="N139" s="39">
        <v>19776</v>
      </c>
      <c r="O139" s="39">
        <v>19776</v>
      </c>
      <c r="P139" s="39">
        <v>20500</v>
      </c>
      <c r="Q139" s="39">
        <v>20500</v>
      </c>
      <c r="R139" s="39">
        <v>21200</v>
      </c>
      <c r="S139" s="39">
        <v>21200</v>
      </c>
      <c r="T139" s="39">
        <v>22100</v>
      </c>
      <c r="U139" s="39">
        <v>22100</v>
      </c>
      <c r="V139" s="39">
        <v>23000</v>
      </c>
      <c r="W139" s="39">
        <v>23000</v>
      </c>
      <c r="X139" s="39">
        <v>35200</v>
      </c>
      <c r="Y139" s="39">
        <v>35200</v>
      </c>
      <c r="Z139" s="39">
        <v>35904</v>
      </c>
      <c r="AA139" s="153">
        <v>35904</v>
      </c>
      <c r="AB139" s="39">
        <v>37700</v>
      </c>
      <c r="AC139" s="39">
        <v>37700</v>
      </c>
      <c r="AD139" s="39">
        <v>38450</v>
      </c>
      <c r="AE139" s="16">
        <f t="shared" si="150"/>
        <v>750</v>
      </c>
      <c r="AF139" s="33">
        <f t="shared" si="151"/>
        <v>0.01989389920424403</v>
      </c>
    </row>
    <row r="140" spans="1:32" s="26" customFormat="1" ht="12" customHeight="1">
      <c r="A140" s="27">
        <v>3001</v>
      </c>
      <c r="B140" s="28" t="s">
        <v>121</v>
      </c>
      <c r="C140" s="39">
        <v>7947</v>
      </c>
      <c r="D140" s="39">
        <v>7800</v>
      </c>
      <c r="E140" s="39">
        <v>11783</v>
      </c>
      <c r="F140" s="39">
        <v>7800</v>
      </c>
      <c r="G140" s="39">
        <v>7340</v>
      </c>
      <c r="H140" s="39">
        <v>7800</v>
      </c>
      <c r="I140" s="39">
        <v>7629</v>
      </c>
      <c r="J140" s="39">
        <v>7800</v>
      </c>
      <c r="K140" s="39">
        <v>7178</v>
      </c>
      <c r="L140" s="39">
        <v>7800</v>
      </c>
      <c r="M140" s="39">
        <v>7127</v>
      </c>
      <c r="N140" s="39">
        <v>8000</v>
      </c>
      <c r="O140" s="39">
        <v>6625</v>
      </c>
      <c r="P140" s="39">
        <v>8000</v>
      </c>
      <c r="Q140" s="39">
        <v>7652</v>
      </c>
      <c r="R140" s="39">
        <v>8000</v>
      </c>
      <c r="S140" s="39">
        <v>7366</v>
      </c>
      <c r="T140" s="39">
        <v>8000</v>
      </c>
      <c r="U140" s="39">
        <v>4822</v>
      </c>
      <c r="V140" s="39">
        <v>7500</v>
      </c>
      <c r="W140" s="39">
        <v>4922</v>
      </c>
      <c r="X140" s="39">
        <v>7500</v>
      </c>
      <c r="Y140" s="39">
        <v>5963</v>
      </c>
      <c r="Z140" s="39">
        <v>7000</v>
      </c>
      <c r="AA140" s="153">
        <v>5478.13</v>
      </c>
      <c r="AB140" s="39">
        <v>6750</v>
      </c>
      <c r="AC140" s="39">
        <v>6750</v>
      </c>
      <c r="AD140" s="39">
        <v>6000</v>
      </c>
      <c r="AE140" s="16">
        <f t="shared" si="150"/>
        <v>-750</v>
      </c>
      <c r="AF140" s="33">
        <f t="shared" si="151"/>
        <v>-0.1111111111111111</v>
      </c>
    </row>
    <row r="141" spans="1:32" s="26" customFormat="1" ht="12" customHeight="1">
      <c r="A141" s="34"/>
      <c r="B141" s="28" t="s">
        <v>141</v>
      </c>
      <c r="C141" s="38">
        <f aca="true" t="shared" si="155" ref="C141:AB141">SUM(C127:C140)</f>
        <v>76412</v>
      </c>
      <c r="D141" s="38">
        <f t="shared" si="155"/>
        <v>112770</v>
      </c>
      <c r="E141" s="38">
        <f t="shared" si="155"/>
        <v>111139</v>
      </c>
      <c r="F141" s="38">
        <f t="shared" si="155"/>
        <v>124930</v>
      </c>
      <c r="G141" s="38">
        <f t="shared" si="155"/>
        <v>121536</v>
      </c>
      <c r="H141" s="38">
        <f t="shared" si="155"/>
        <v>120730</v>
      </c>
      <c r="I141" s="38">
        <f t="shared" si="155"/>
        <v>133517</v>
      </c>
      <c r="J141" s="38">
        <f t="shared" si="155"/>
        <v>126610</v>
      </c>
      <c r="K141" s="38">
        <f t="shared" si="155"/>
        <v>111491</v>
      </c>
      <c r="L141" s="38">
        <f t="shared" si="155"/>
        <v>133700</v>
      </c>
      <c r="M141" s="38">
        <f t="shared" si="155"/>
        <v>125375</v>
      </c>
      <c r="N141" s="38">
        <f t="shared" si="155"/>
        <v>139166</v>
      </c>
      <c r="O141" s="38">
        <f t="shared" si="155"/>
        <v>113703</v>
      </c>
      <c r="P141" s="38">
        <f t="shared" si="155"/>
        <v>143940</v>
      </c>
      <c r="Q141" s="38">
        <f t="shared" si="155"/>
        <v>124108</v>
      </c>
      <c r="R141" s="38">
        <f t="shared" si="155"/>
        <v>146220</v>
      </c>
      <c r="S141" s="38">
        <f t="shared" si="155"/>
        <v>124092</v>
      </c>
      <c r="T141" s="38">
        <f t="shared" si="155"/>
        <v>147120</v>
      </c>
      <c r="U141" s="38">
        <f t="shared" si="155"/>
        <v>134807</v>
      </c>
      <c r="V141" s="38">
        <f t="shared" si="155"/>
        <v>142520</v>
      </c>
      <c r="W141" s="38">
        <f t="shared" si="155"/>
        <v>105446</v>
      </c>
      <c r="X141" s="38">
        <f t="shared" si="155"/>
        <v>154920</v>
      </c>
      <c r="Y141" s="38">
        <f t="shared" si="155"/>
        <v>152722</v>
      </c>
      <c r="Z141" s="38">
        <f t="shared" si="155"/>
        <v>158064</v>
      </c>
      <c r="AA141" s="38">
        <f t="shared" si="155"/>
        <v>145753.51999999996</v>
      </c>
      <c r="AB141" s="38">
        <f t="shared" si="155"/>
        <v>153415</v>
      </c>
      <c r="AC141" s="38">
        <f>SUM(AC127:AC140)</f>
        <v>149590</v>
      </c>
      <c r="AD141" s="38">
        <f>SUM(AD127:AD140)</f>
        <v>149920</v>
      </c>
      <c r="AE141" s="23">
        <f t="shared" si="150"/>
        <v>-3495</v>
      </c>
      <c r="AF141" s="35">
        <f t="shared" si="151"/>
        <v>-0.022781344718573803</v>
      </c>
    </row>
    <row r="142" spans="1:32" s="26" customFormat="1" ht="12" customHeight="1">
      <c r="A142" s="34">
        <v>110</v>
      </c>
      <c r="B142" s="28" t="s">
        <v>48</v>
      </c>
      <c r="C142" s="38">
        <f>SUM(C126+C141)</f>
        <v>339373</v>
      </c>
      <c r="D142" s="38">
        <f>SUM(D126+D141)</f>
        <v>388083</v>
      </c>
      <c r="E142" s="38">
        <f>SUM(E126+E141)</f>
        <v>383230</v>
      </c>
      <c r="F142" s="38">
        <f>SUM(F126+F141)</f>
        <v>415305</v>
      </c>
      <c r="G142" s="38">
        <f>SUM(G141+G126)</f>
        <v>404742</v>
      </c>
      <c r="H142" s="38">
        <f aca="true" t="shared" si="156" ref="H142:AB142">SUM(H126+H141)</f>
        <v>420517</v>
      </c>
      <c r="I142" s="38">
        <f t="shared" si="156"/>
        <v>434636</v>
      </c>
      <c r="J142" s="38">
        <f t="shared" si="156"/>
        <v>416500</v>
      </c>
      <c r="K142" s="38">
        <f t="shared" si="156"/>
        <v>412609</v>
      </c>
      <c r="L142" s="38">
        <f t="shared" si="156"/>
        <v>456372</v>
      </c>
      <c r="M142" s="38">
        <f t="shared" si="156"/>
        <v>442760</v>
      </c>
      <c r="N142" s="38">
        <f t="shared" si="156"/>
        <v>474894</v>
      </c>
      <c r="O142" s="38">
        <f t="shared" si="156"/>
        <v>457457</v>
      </c>
      <c r="P142" s="38">
        <f t="shared" si="156"/>
        <v>494314</v>
      </c>
      <c r="Q142" s="38">
        <f t="shared" si="156"/>
        <v>459254</v>
      </c>
      <c r="R142" s="38">
        <f t="shared" si="156"/>
        <v>496930</v>
      </c>
      <c r="S142" s="38">
        <f t="shared" si="156"/>
        <v>472499</v>
      </c>
      <c r="T142" s="38">
        <f t="shared" si="156"/>
        <v>515605</v>
      </c>
      <c r="U142" s="38">
        <f t="shared" si="156"/>
        <v>490055</v>
      </c>
      <c r="V142" s="38">
        <f t="shared" si="156"/>
        <v>489260</v>
      </c>
      <c r="W142" s="38">
        <f t="shared" si="156"/>
        <v>450142</v>
      </c>
      <c r="X142" s="38">
        <f t="shared" si="156"/>
        <v>501660</v>
      </c>
      <c r="Y142" s="38">
        <f t="shared" si="156"/>
        <v>489561</v>
      </c>
      <c r="Z142" s="38">
        <f t="shared" si="156"/>
        <v>501568</v>
      </c>
      <c r="AA142" s="38">
        <f t="shared" si="156"/>
        <v>493912.93999999994</v>
      </c>
      <c r="AB142" s="38">
        <f t="shared" si="156"/>
        <v>513971</v>
      </c>
      <c r="AC142" s="38">
        <f>SUM(AC126+AC141)</f>
        <v>510146</v>
      </c>
      <c r="AD142" s="38">
        <f>SUM(AD126+AD141)</f>
        <v>517671</v>
      </c>
      <c r="AE142" s="23">
        <f t="shared" si="150"/>
        <v>3700</v>
      </c>
      <c r="AF142" s="35">
        <f t="shared" si="151"/>
        <v>0.007198849740549564</v>
      </c>
    </row>
    <row r="143" spans="1:32" ht="12" customHeight="1">
      <c r="A143" s="3">
        <v>120</v>
      </c>
      <c r="B143" s="32" t="s">
        <v>142</v>
      </c>
      <c r="C143" s="3" t="s">
        <v>1</v>
      </c>
      <c r="D143" s="6" t="s">
        <v>2</v>
      </c>
      <c r="E143" s="6" t="s">
        <v>1</v>
      </c>
      <c r="F143" s="6" t="s">
        <v>2</v>
      </c>
      <c r="G143" s="6" t="s">
        <v>1</v>
      </c>
      <c r="H143" s="6" t="s">
        <v>2</v>
      </c>
      <c r="I143" s="6" t="s">
        <v>1</v>
      </c>
      <c r="J143" s="6" t="s">
        <v>2</v>
      </c>
      <c r="K143" s="6" t="s">
        <v>1</v>
      </c>
      <c r="L143" s="6" t="s">
        <v>2</v>
      </c>
      <c r="M143" s="6" t="s">
        <v>1</v>
      </c>
      <c r="N143" s="6" t="s">
        <v>2</v>
      </c>
      <c r="O143" s="6" t="s">
        <v>1</v>
      </c>
      <c r="P143" s="6" t="s">
        <v>2</v>
      </c>
      <c r="Q143" s="6" t="s">
        <v>44</v>
      </c>
      <c r="R143" s="6" t="s">
        <v>2</v>
      </c>
      <c r="S143" s="6" t="s">
        <v>1</v>
      </c>
      <c r="T143" s="6" t="s">
        <v>2</v>
      </c>
      <c r="U143" s="6" t="s">
        <v>44</v>
      </c>
      <c r="V143" s="6" t="s">
        <v>2</v>
      </c>
      <c r="W143" s="6" t="s">
        <v>1</v>
      </c>
      <c r="X143" s="6" t="s">
        <v>2</v>
      </c>
      <c r="Y143" s="6" t="s">
        <v>1</v>
      </c>
      <c r="Z143" s="6" t="s">
        <v>2</v>
      </c>
      <c r="AA143" s="6" t="s">
        <v>1</v>
      </c>
      <c r="AB143" s="6" t="s">
        <v>2</v>
      </c>
      <c r="AC143" s="3" t="s">
        <v>190</v>
      </c>
      <c r="AD143" s="3" t="s">
        <v>2</v>
      </c>
      <c r="AE143" s="6" t="s">
        <v>4</v>
      </c>
      <c r="AF143" s="7" t="s">
        <v>5</v>
      </c>
    </row>
    <row r="144" spans="1:32" ht="12" customHeight="1">
      <c r="A144" s="3"/>
      <c r="B144" s="32"/>
      <c r="C144" s="3" t="s">
        <v>6</v>
      </c>
      <c r="D144" s="6" t="s">
        <v>7</v>
      </c>
      <c r="E144" s="6" t="s">
        <v>7</v>
      </c>
      <c r="F144" s="6" t="s">
        <v>8</v>
      </c>
      <c r="G144" s="6" t="s">
        <v>8</v>
      </c>
      <c r="H144" s="6" t="s">
        <v>9</v>
      </c>
      <c r="I144" s="6" t="s">
        <v>9</v>
      </c>
      <c r="J144" s="6" t="s">
        <v>10</v>
      </c>
      <c r="K144" s="6" t="s">
        <v>10</v>
      </c>
      <c r="L144" s="6" t="s">
        <v>11</v>
      </c>
      <c r="M144" s="6" t="s">
        <v>11</v>
      </c>
      <c r="N144" s="6" t="s">
        <v>45</v>
      </c>
      <c r="O144" s="6" t="s">
        <v>12</v>
      </c>
      <c r="P144" s="6" t="s">
        <v>46</v>
      </c>
      <c r="Q144" s="6" t="s">
        <v>46</v>
      </c>
      <c r="R144" s="6" t="s">
        <v>47</v>
      </c>
      <c r="S144" s="6" t="s">
        <v>14</v>
      </c>
      <c r="T144" s="6" t="s">
        <v>15</v>
      </c>
      <c r="U144" s="6" t="s">
        <v>15</v>
      </c>
      <c r="V144" s="6" t="s">
        <v>16</v>
      </c>
      <c r="W144" s="6" t="s">
        <v>16</v>
      </c>
      <c r="X144" s="6" t="s">
        <v>17</v>
      </c>
      <c r="Y144" s="6" t="s">
        <v>17</v>
      </c>
      <c r="Z144" s="6" t="s">
        <v>18</v>
      </c>
      <c r="AA144" s="6" t="s">
        <v>18</v>
      </c>
      <c r="AB144" s="6" t="s">
        <v>19</v>
      </c>
      <c r="AC144" s="6" t="s">
        <v>19</v>
      </c>
      <c r="AD144" s="6" t="s">
        <v>441</v>
      </c>
      <c r="AE144" s="6" t="s">
        <v>442</v>
      </c>
      <c r="AF144" s="7" t="s">
        <v>442</v>
      </c>
    </row>
    <row r="145" spans="1:32" ht="12" customHeight="1">
      <c r="A145" s="27">
        <v>1001</v>
      </c>
      <c r="B145" s="28" t="s">
        <v>93</v>
      </c>
      <c r="C145" s="39">
        <v>167134</v>
      </c>
      <c r="D145" s="39">
        <v>170829</v>
      </c>
      <c r="E145" s="39">
        <v>172600</v>
      </c>
      <c r="F145" s="39">
        <v>179870</v>
      </c>
      <c r="G145" s="39">
        <v>185577</v>
      </c>
      <c r="H145" s="39">
        <v>189314</v>
      </c>
      <c r="I145" s="42">
        <v>190275</v>
      </c>
      <c r="J145" s="42">
        <v>194993</v>
      </c>
      <c r="K145" s="42">
        <v>198006</v>
      </c>
      <c r="L145" s="42">
        <v>201576</v>
      </c>
      <c r="M145" s="42">
        <v>202245</v>
      </c>
      <c r="N145" s="42">
        <v>214688</v>
      </c>
      <c r="O145" s="42">
        <v>222635</v>
      </c>
      <c r="P145" s="42">
        <v>229438</v>
      </c>
      <c r="Q145" s="42">
        <v>230396</v>
      </c>
      <c r="R145" s="42">
        <v>239221</v>
      </c>
      <c r="S145" s="42">
        <v>217270</v>
      </c>
      <c r="T145" s="42">
        <v>248708</v>
      </c>
      <c r="U145" s="42">
        <v>251329</v>
      </c>
      <c r="V145" s="42">
        <v>290083</v>
      </c>
      <c r="W145" s="42">
        <v>289939</v>
      </c>
      <c r="X145" s="42">
        <v>290075</v>
      </c>
      <c r="Y145" s="42">
        <v>290142</v>
      </c>
      <c r="Z145" s="42">
        <v>284873</v>
      </c>
      <c r="AA145" s="153">
        <v>286115.86</v>
      </c>
      <c r="AB145" s="42">
        <v>293449</v>
      </c>
      <c r="AC145" s="177">
        <v>290307</v>
      </c>
      <c r="AD145" s="177">
        <v>291983</v>
      </c>
      <c r="AE145" s="178">
        <f>SUM(AD145-AB145)</f>
        <v>-1466</v>
      </c>
      <c r="AF145" s="179">
        <f>SUM(AE145/AD145)</f>
        <v>-0.0050208402543983725</v>
      </c>
    </row>
    <row r="146" spans="1:32" s="26" customFormat="1" ht="12" customHeight="1">
      <c r="A146" s="27">
        <v>1002</v>
      </c>
      <c r="B146" s="28" t="s">
        <v>94</v>
      </c>
      <c r="C146" s="39">
        <v>28491</v>
      </c>
      <c r="D146" s="39">
        <v>33402</v>
      </c>
      <c r="E146" s="39">
        <v>35700</v>
      </c>
      <c r="F146" s="39">
        <v>41910</v>
      </c>
      <c r="G146" s="39">
        <v>40775</v>
      </c>
      <c r="H146" s="39">
        <v>42848</v>
      </c>
      <c r="I146" s="42">
        <v>44486</v>
      </c>
      <c r="J146" s="42">
        <v>27425</v>
      </c>
      <c r="K146" s="42">
        <v>28258</v>
      </c>
      <c r="L146" s="42">
        <v>29092</v>
      </c>
      <c r="M146" s="42">
        <v>27257</v>
      </c>
      <c r="N146" s="42">
        <v>29754</v>
      </c>
      <c r="O146" s="42">
        <v>30975</v>
      </c>
      <c r="P146" s="42">
        <v>30638</v>
      </c>
      <c r="Q146" s="42">
        <v>31550</v>
      </c>
      <c r="R146" s="42">
        <v>32656</v>
      </c>
      <c r="S146" s="42">
        <v>53916</v>
      </c>
      <c r="T146" s="42">
        <f>SUM(R146)*1.03</f>
        <v>33635.68</v>
      </c>
      <c r="U146" s="42">
        <v>35243</v>
      </c>
      <c r="V146" s="42">
        <v>0</v>
      </c>
      <c r="W146" s="42">
        <v>0</v>
      </c>
      <c r="X146" s="42">
        <v>0</v>
      </c>
      <c r="Y146" s="42">
        <v>0</v>
      </c>
      <c r="Z146" s="42">
        <v>0</v>
      </c>
      <c r="AA146" s="153">
        <v>0</v>
      </c>
      <c r="AB146" s="42">
        <v>0</v>
      </c>
      <c r="AC146" s="177">
        <v>0</v>
      </c>
      <c r="AD146" s="177">
        <v>0</v>
      </c>
      <c r="AE146" s="178">
        <f aca="true" t="shared" si="157" ref="AE146:AE162">SUM(AD146-AB146)</f>
        <v>0</v>
      </c>
      <c r="AF146" s="179">
        <v>0</v>
      </c>
    </row>
    <row r="147" spans="1:32" ht="12" customHeight="1">
      <c r="A147" s="27">
        <v>1020</v>
      </c>
      <c r="B147" s="28" t="s">
        <v>96</v>
      </c>
      <c r="C147" s="39">
        <v>14834</v>
      </c>
      <c r="D147" s="39">
        <v>15624</v>
      </c>
      <c r="E147" s="39">
        <v>15935</v>
      </c>
      <c r="F147" s="39">
        <v>16970</v>
      </c>
      <c r="G147" s="39">
        <v>17455</v>
      </c>
      <c r="H147" s="39">
        <v>17760</v>
      </c>
      <c r="I147" s="42">
        <v>17189</v>
      </c>
      <c r="J147" s="42">
        <v>17015</v>
      </c>
      <c r="K147" s="42">
        <v>16247</v>
      </c>
      <c r="L147" s="42">
        <v>17668</v>
      </c>
      <c r="M147" s="42">
        <v>15772</v>
      </c>
      <c r="N147" s="42">
        <v>18700</v>
      </c>
      <c r="O147" s="42">
        <v>15824</v>
      </c>
      <c r="P147" s="42">
        <v>19948</v>
      </c>
      <c r="Q147" s="42">
        <v>18515</v>
      </c>
      <c r="R147" s="42">
        <v>20799</v>
      </c>
      <c r="S147" s="42">
        <v>19266</v>
      </c>
      <c r="T147" s="42">
        <f>SUM(T145+T146)*0.0765</f>
        <v>21599.29152</v>
      </c>
      <c r="U147" s="42">
        <v>20728</v>
      </c>
      <c r="V147" s="42">
        <v>22191</v>
      </c>
      <c r="W147" s="42">
        <v>20844</v>
      </c>
      <c r="X147" s="42">
        <v>22191</v>
      </c>
      <c r="Y147" s="42">
        <v>21250</v>
      </c>
      <c r="Z147" s="42">
        <v>21792</v>
      </c>
      <c r="AA147" s="153">
        <v>21259.56</v>
      </c>
      <c r="AB147" s="42">
        <v>22449</v>
      </c>
      <c r="AC147" s="177">
        <v>22208</v>
      </c>
      <c r="AD147" s="177">
        <v>22337</v>
      </c>
      <c r="AE147" s="178">
        <f t="shared" si="157"/>
        <v>-112</v>
      </c>
      <c r="AF147" s="179">
        <f aca="true" t="shared" si="158" ref="AF147:AF162">SUM(AE147)/AC147</f>
        <v>-0.005043227665706052</v>
      </c>
    </row>
    <row r="148" spans="1:32" s="26" customFormat="1" ht="12" customHeight="1">
      <c r="A148" s="34"/>
      <c r="B148" s="28" t="s">
        <v>133</v>
      </c>
      <c r="C148" s="38">
        <f aca="true" t="shared" si="159" ref="C148:H148">SUM(C145:C147)</f>
        <v>210459</v>
      </c>
      <c r="D148" s="4">
        <f t="shared" si="159"/>
        <v>219855</v>
      </c>
      <c r="E148" s="4">
        <f t="shared" si="159"/>
        <v>224235</v>
      </c>
      <c r="F148" s="4">
        <f t="shared" si="159"/>
        <v>238750</v>
      </c>
      <c r="G148" s="4">
        <f>SUM(G145:G147)</f>
        <v>243807</v>
      </c>
      <c r="H148" s="4">
        <f t="shared" si="159"/>
        <v>249922</v>
      </c>
      <c r="I148" s="43">
        <f aca="true" t="shared" si="160" ref="I148:Y148">SUM(I145:I147)</f>
        <v>251950</v>
      </c>
      <c r="J148" s="43">
        <f t="shared" si="160"/>
        <v>239433</v>
      </c>
      <c r="K148" s="43">
        <f t="shared" si="160"/>
        <v>242511</v>
      </c>
      <c r="L148" s="43">
        <f t="shared" si="160"/>
        <v>248336</v>
      </c>
      <c r="M148" s="43">
        <f t="shared" si="160"/>
        <v>245274</v>
      </c>
      <c r="N148" s="43">
        <f t="shared" si="160"/>
        <v>263142</v>
      </c>
      <c r="O148" s="43">
        <f t="shared" si="160"/>
        <v>269434</v>
      </c>
      <c r="P148" s="43">
        <f t="shared" si="160"/>
        <v>280024</v>
      </c>
      <c r="Q148" s="43">
        <f t="shared" si="160"/>
        <v>280461</v>
      </c>
      <c r="R148" s="43">
        <f t="shared" si="160"/>
        <v>292676</v>
      </c>
      <c r="S148" s="43">
        <f t="shared" si="160"/>
        <v>290452</v>
      </c>
      <c r="T148" s="43">
        <f t="shared" si="160"/>
        <v>303942.97152</v>
      </c>
      <c r="U148" s="43">
        <f t="shared" si="160"/>
        <v>307300</v>
      </c>
      <c r="V148" s="43">
        <f t="shared" si="160"/>
        <v>312274</v>
      </c>
      <c r="W148" s="43">
        <f t="shared" si="160"/>
        <v>310783</v>
      </c>
      <c r="X148" s="43">
        <f t="shared" si="160"/>
        <v>312266</v>
      </c>
      <c r="Y148" s="43">
        <f t="shared" si="160"/>
        <v>311392</v>
      </c>
      <c r="Z148" s="43">
        <f>SUM(Z145:Z147)</f>
        <v>306665</v>
      </c>
      <c r="AA148" s="43">
        <f>SUM(AA145:AA147)</f>
        <v>307375.42</v>
      </c>
      <c r="AB148" s="43">
        <f>SUM(AB145:AB147)</f>
        <v>315898</v>
      </c>
      <c r="AC148" s="180">
        <f>SUM(AC145:AC147)</f>
        <v>312515</v>
      </c>
      <c r="AD148" s="180">
        <f>SUM(AD145:AD147)</f>
        <v>314320</v>
      </c>
      <c r="AE148" s="178">
        <f t="shared" si="157"/>
        <v>-1578</v>
      </c>
      <c r="AF148" s="179">
        <f t="shared" si="158"/>
        <v>-0.00504935763083372</v>
      </c>
    </row>
    <row r="149" spans="1:32" ht="12" customHeight="1">
      <c r="A149" s="27">
        <v>2000</v>
      </c>
      <c r="B149" s="28" t="s">
        <v>143</v>
      </c>
      <c r="C149" s="39">
        <v>56</v>
      </c>
      <c r="D149" s="39">
        <v>300</v>
      </c>
      <c r="E149" s="39">
        <v>300</v>
      </c>
      <c r="F149" s="39">
        <v>600</v>
      </c>
      <c r="G149" s="39">
        <v>415</v>
      </c>
      <c r="H149" s="39">
        <v>900</v>
      </c>
      <c r="I149" s="42">
        <v>766</v>
      </c>
      <c r="J149" s="42">
        <v>900</v>
      </c>
      <c r="K149" s="42">
        <v>892</v>
      </c>
      <c r="L149" s="42">
        <v>900</v>
      </c>
      <c r="M149" s="42">
        <v>832</v>
      </c>
      <c r="N149" s="42">
        <v>900</v>
      </c>
      <c r="O149" s="42">
        <v>1029</v>
      </c>
      <c r="P149" s="42">
        <v>1152</v>
      </c>
      <c r="Q149" s="42">
        <v>929</v>
      </c>
      <c r="R149" s="42">
        <v>1152</v>
      </c>
      <c r="S149" s="42">
        <v>1291</v>
      </c>
      <c r="T149" s="42">
        <v>1200</v>
      </c>
      <c r="U149" s="42">
        <v>1133</v>
      </c>
      <c r="V149" s="42">
        <v>1200</v>
      </c>
      <c r="W149" s="42">
        <v>1239</v>
      </c>
      <c r="X149" s="42">
        <v>1200</v>
      </c>
      <c r="Y149" s="42">
        <v>1245</v>
      </c>
      <c r="Z149" s="42">
        <v>1200</v>
      </c>
      <c r="AA149" s="153">
        <v>1663.47</v>
      </c>
      <c r="AB149" s="42">
        <v>1600</v>
      </c>
      <c r="AC149" s="177">
        <v>1675</v>
      </c>
      <c r="AD149" s="177">
        <v>1800</v>
      </c>
      <c r="AE149" s="178">
        <f t="shared" si="157"/>
        <v>200</v>
      </c>
      <c r="AF149" s="179">
        <f t="shared" si="158"/>
        <v>0.11940298507462686</v>
      </c>
    </row>
    <row r="150" spans="1:32" ht="12" customHeight="1">
      <c r="A150" s="27">
        <v>2004</v>
      </c>
      <c r="B150" s="28" t="s">
        <v>134</v>
      </c>
      <c r="C150" s="39">
        <v>1350</v>
      </c>
      <c r="D150" s="39">
        <v>950</v>
      </c>
      <c r="E150" s="39">
        <v>1100</v>
      </c>
      <c r="F150" s="39">
        <v>1100</v>
      </c>
      <c r="G150" s="39">
        <v>1281</v>
      </c>
      <c r="H150" s="39">
        <v>1100</v>
      </c>
      <c r="I150" s="42">
        <v>466</v>
      </c>
      <c r="J150" s="42">
        <v>1100</v>
      </c>
      <c r="K150" s="42">
        <v>366</v>
      </c>
      <c r="L150" s="42">
        <v>1100</v>
      </c>
      <c r="M150" s="42">
        <v>532</v>
      </c>
      <c r="N150" s="42">
        <v>1100</v>
      </c>
      <c r="O150" s="42">
        <v>493</v>
      </c>
      <c r="P150" s="42">
        <v>1100</v>
      </c>
      <c r="Q150" s="42">
        <v>122</v>
      </c>
      <c r="R150" s="42">
        <v>1100</v>
      </c>
      <c r="S150" s="42">
        <v>196</v>
      </c>
      <c r="T150" s="42">
        <v>1100</v>
      </c>
      <c r="U150" s="42">
        <v>91</v>
      </c>
      <c r="V150" s="42">
        <v>1100</v>
      </c>
      <c r="W150" s="42">
        <v>148</v>
      </c>
      <c r="X150" s="42">
        <v>1100</v>
      </c>
      <c r="Y150" s="42">
        <v>845</v>
      </c>
      <c r="Z150" s="42">
        <v>1100</v>
      </c>
      <c r="AA150" s="153">
        <v>44.5</v>
      </c>
      <c r="AB150" s="42">
        <v>1100</v>
      </c>
      <c r="AC150" s="177">
        <v>1100</v>
      </c>
      <c r="AD150" s="177">
        <v>1100</v>
      </c>
      <c r="AE150" s="178">
        <f t="shared" si="157"/>
        <v>0</v>
      </c>
      <c r="AF150" s="179">
        <f t="shared" si="158"/>
        <v>0</v>
      </c>
    </row>
    <row r="151" spans="1:32" ht="12" customHeight="1">
      <c r="A151" s="27">
        <v>2006</v>
      </c>
      <c r="B151" s="28" t="s">
        <v>135</v>
      </c>
      <c r="C151" s="39">
        <v>4124</v>
      </c>
      <c r="D151" s="39">
        <v>4400</v>
      </c>
      <c r="E151" s="39">
        <v>4400</v>
      </c>
      <c r="F151" s="39">
        <v>4400</v>
      </c>
      <c r="G151" s="39">
        <v>4458</v>
      </c>
      <c r="H151" s="39">
        <v>4400</v>
      </c>
      <c r="I151" s="42">
        <v>4724</v>
      </c>
      <c r="J151" s="42">
        <v>6400</v>
      </c>
      <c r="K151" s="42">
        <v>5401</v>
      </c>
      <c r="L151" s="42">
        <v>6000</v>
      </c>
      <c r="M151" s="42">
        <v>6399</v>
      </c>
      <c r="N151" s="42">
        <v>6375</v>
      </c>
      <c r="O151" s="42">
        <v>6395</v>
      </c>
      <c r="P151" s="42">
        <v>6564</v>
      </c>
      <c r="Q151" s="42">
        <v>6580</v>
      </c>
      <c r="R151" s="42">
        <v>7500</v>
      </c>
      <c r="S151" s="42">
        <v>6680</v>
      </c>
      <c r="T151" s="42">
        <v>7500</v>
      </c>
      <c r="U151" s="42">
        <v>7033</v>
      </c>
      <c r="V151" s="42">
        <v>7500</v>
      </c>
      <c r="W151" s="42">
        <v>7507</v>
      </c>
      <c r="X151" s="42">
        <v>7500</v>
      </c>
      <c r="Y151" s="42">
        <v>7500</v>
      </c>
      <c r="Z151" s="42">
        <v>7500</v>
      </c>
      <c r="AA151" s="153">
        <v>8955.63</v>
      </c>
      <c r="AB151" s="42">
        <v>7500</v>
      </c>
      <c r="AC151" s="177">
        <v>7500</v>
      </c>
      <c r="AD151" s="177">
        <v>7500</v>
      </c>
      <c r="AE151" s="178">
        <f t="shared" si="157"/>
        <v>0</v>
      </c>
      <c r="AF151" s="179">
        <f t="shared" si="158"/>
        <v>0</v>
      </c>
    </row>
    <row r="152" spans="1:32" ht="12" customHeight="1">
      <c r="A152" s="27">
        <v>2007</v>
      </c>
      <c r="B152" s="28" t="s">
        <v>105</v>
      </c>
      <c r="C152" s="39">
        <v>728</v>
      </c>
      <c r="D152" s="39">
        <v>980</v>
      </c>
      <c r="E152" s="39">
        <v>980</v>
      </c>
      <c r="F152" s="39">
        <v>1000</v>
      </c>
      <c r="G152" s="39">
        <v>771</v>
      </c>
      <c r="H152" s="39">
        <v>1150</v>
      </c>
      <c r="I152" s="42">
        <v>884</v>
      </c>
      <c r="J152" s="42">
        <v>1150</v>
      </c>
      <c r="K152" s="42">
        <v>781</v>
      </c>
      <c r="L152" s="42">
        <v>1240</v>
      </c>
      <c r="M152" s="42">
        <v>1124</v>
      </c>
      <c r="N152" s="42">
        <v>1255</v>
      </c>
      <c r="O152" s="42">
        <v>772</v>
      </c>
      <c r="P152" s="42">
        <v>1255</v>
      </c>
      <c r="Q152" s="42">
        <v>1117</v>
      </c>
      <c r="R152" s="42">
        <v>1255</v>
      </c>
      <c r="S152" s="42">
        <v>980</v>
      </c>
      <c r="T152" s="42">
        <v>1255</v>
      </c>
      <c r="U152" s="42">
        <v>1608</v>
      </c>
      <c r="V152" s="42">
        <v>1255</v>
      </c>
      <c r="W152" s="42">
        <v>840</v>
      </c>
      <c r="X152" s="42">
        <v>1405</v>
      </c>
      <c r="Y152" s="42">
        <v>1348</v>
      </c>
      <c r="Z152" s="42">
        <v>1405</v>
      </c>
      <c r="AA152" s="153">
        <v>1283</v>
      </c>
      <c r="AB152" s="42">
        <v>1405</v>
      </c>
      <c r="AC152" s="177">
        <v>1405</v>
      </c>
      <c r="AD152" s="177">
        <v>1445</v>
      </c>
      <c r="AE152" s="178">
        <f t="shared" si="157"/>
        <v>40</v>
      </c>
      <c r="AF152" s="179">
        <f t="shared" si="158"/>
        <v>0.028469750889679714</v>
      </c>
    </row>
    <row r="153" spans="1:32" ht="12" customHeight="1">
      <c r="A153" s="27">
        <v>2009</v>
      </c>
      <c r="B153" s="28" t="s">
        <v>104</v>
      </c>
      <c r="C153" s="39">
        <v>1796</v>
      </c>
      <c r="D153" s="39">
        <v>2400</v>
      </c>
      <c r="E153" s="39">
        <v>2400</v>
      </c>
      <c r="F153" s="39">
        <v>2400</v>
      </c>
      <c r="G153" s="39">
        <v>2172</v>
      </c>
      <c r="H153" s="39">
        <v>2720</v>
      </c>
      <c r="I153" s="42">
        <v>1895</v>
      </c>
      <c r="J153" s="42">
        <v>2720</v>
      </c>
      <c r="K153" s="42">
        <v>2366</v>
      </c>
      <c r="L153" s="42">
        <v>3120</v>
      </c>
      <c r="M153" s="42">
        <v>2289</v>
      </c>
      <c r="N153" s="42">
        <v>3120</v>
      </c>
      <c r="O153" s="42">
        <v>2203</v>
      </c>
      <c r="P153" s="42">
        <v>3120</v>
      </c>
      <c r="Q153" s="42">
        <v>1455</v>
      </c>
      <c r="R153" s="42">
        <v>3120</v>
      </c>
      <c r="S153" s="42">
        <v>2411</v>
      </c>
      <c r="T153" s="42">
        <v>3120</v>
      </c>
      <c r="U153" s="42">
        <v>1418</v>
      </c>
      <c r="V153" s="42">
        <v>3120</v>
      </c>
      <c r="W153" s="42">
        <v>1222</v>
      </c>
      <c r="X153" s="42">
        <v>3320</v>
      </c>
      <c r="Y153" s="42">
        <v>2265</v>
      </c>
      <c r="Z153" s="42">
        <v>3320</v>
      </c>
      <c r="AA153" s="153">
        <v>1624.04</v>
      </c>
      <c r="AB153" s="42">
        <v>3320</v>
      </c>
      <c r="AC153" s="177">
        <v>2870</v>
      </c>
      <c r="AD153" s="177">
        <v>3320</v>
      </c>
      <c r="AE153" s="178">
        <f t="shared" si="157"/>
        <v>0</v>
      </c>
      <c r="AF153" s="179">
        <f t="shared" si="158"/>
        <v>0</v>
      </c>
    </row>
    <row r="154" spans="1:32" ht="12" customHeight="1">
      <c r="A154" s="27">
        <v>2010</v>
      </c>
      <c r="B154" s="28" t="s">
        <v>107</v>
      </c>
      <c r="C154" s="39">
        <v>7010</v>
      </c>
      <c r="D154" s="39">
        <v>4000</v>
      </c>
      <c r="E154" s="39">
        <v>4000</v>
      </c>
      <c r="F154" s="39">
        <v>4000</v>
      </c>
      <c r="G154" s="39">
        <v>4248</v>
      </c>
      <c r="H154" s="39">
        <v>4550</v>
      </c>
      <c r="I154" s="42">
        <v>3588</v>
      </c>
      <c r="J154" s="42">
        <v>4550</v>
      </c>
      <c r="K154" s="42">
        <v>2748</v>
      </c>
      <c r="L154" s="42">
        <v>4350</v>
      </c>
      <c r="M154" s="42">
        <v>2797</v>
      </c>
      <c r="N154" s="42">
        <v>4350</v>
      </c>
      <c r="O154" s="42">
        <v>1721</v>
      </c>
      <c r="P154" s="42">
        <v>4350</v>
      </c>
      <c r="Q154" s="42">
        <v>5126</v>
      </c>
      <c r="R154" s="42">
        <v>5550</v>
      </c>
      <c r="S154" s="42">
        <v>4703</v>
      </c>
      <c r="T154" s="42">
        <v>5550</v>
      </c>
      <c r="U154" s="42">
        <v>1994</v>
      </c>
      <c r="V154" s="42">
        <v>5550</v>
      </c>
      <c r="W154" s="42">
        <v>5018</v>
      </c>
      <c r="X154" s="42">
        <v>5100</v>
      </c>
      <c r="Y154" s="42">
        <v>5525</v>
      </c>
      <c r="Z154" s="42">
        <v>5100</v>
      </c>
      <c r="AA154" s="153">
        <v>4800.7</v>
      </c>
      <c r="AB154" s="42">
        <v>5100</v>
      </c>
      <c r="AC154" s="177">
        <v>5100</v>
      </c>
      <c r="AD154" s="177">
        <v>5100</v>
      </c>
      <c r="AE154" s="178">
        <f t="shared" si="157"/>
        <v>0</v>
      </c>
      <c r="AF154" s="179">
        <f t="shared" si="158"/>
        <v>0</v>
      </c>
    </row>
    <row r="155" spans="1:32" ht="12" customHeight="1">
      <c r="A155" s="27">
        <v>2011</v>
      </c>
      <c r="B155" s="28" t="s">
        <v>144</v>
      </c>
      <c r="C155" s="39">
        <v>19556</v>
      </c>
      <c r="D155" s="39">
        <v>10000</v>
      </c>
      <c r="E155" s="39">
        <v>10000</v>
      </c>
      <c r="F155" s="39">
        <v>4000</v>
      </c>
      <c r="G155" s="39">
        <v>11132</v>
      </c>
      <c r="H155" s="39">
        <v>4000</v>
      </c>
      <c r="I155" s="42">
        <v>712</v>
      </c>
      <c r="J155" s="42">
        <v>4000</v>
      </c>
      <c r="K155" s="42">
        <v>696</v>
      </c>
      <c r="L155" s="42">
        <v>6500</v>
      </c>
      <c r="M155" s="42">
        <v>12129</v>
      </c>
      <c r="N155" s="42">
        <v>6500</v>
      </c>
      <c r="O155" s="42">
        <v>12258</v>
      </c>
      <c r="P155" s="42">
        <v>21725</v>
      </c>
      <c r="Q155" s="42">
        <v>15745</v>
      </c>
      <c r="R155" s="42">
        <v>19000</v>
      </c>
      <c r="S155" s="42">
        <v>24560</v>
      </c>
      <c r="T155" s="42">
        <v>19000</v>
      </c>
      <c r="U155" s="42">
        <v>7633</v>
      </c>
      <c r="V155" s="42">
        <v>19000</v>
      </c>
      <c r="W155" s="42">
        <v>6191</v>
      </c>
      <c r="X155" s="42">
        <v>14000</v>
      </c>
      <c r="Y155" s="42">
        <v>8893</v>
      </c>
      <c r="Z155" s="42">
        <v>14000</v>
      </c>
      <c r="AA155" s="153">
        <v>21640.23</v>
      </c>
      <c r="AB155" s="42">
        <v>14000</v>
      </c>
      <c r="AC155" s="177">
        <v>14000</v>
      </c>
      <c r="AD155" s="177">
        <v>12500</v>
      </c>
      <c r="AE155" s="178">
        <f t="shared" si="157"/>
        <v>-1500</v>
      </c>
      <c r="AF155" s="179">
        <f t="shared" si="158"/>
        <v>-0.10714285714285714</v>
      </c>
    </row>
    <row r="156" spans="1:32" ht="12" customHeight="1">
      <c r="A156" s="27">
        <v>2018</v>
      </c>
      <c r="B156" s="28" t="s">
        <v>145</v>
      </c>
      <c r="C156" s="39"/>
      <c r="D156" s="39">
        <v>3400</v>
      </c>
      <c r="E156" s="39">
        <v>3400</v>
      </c>
      <c r="F156" s="39">
        <v>3400</v>
      </c>
      <c r="G156" s="39">
        <v>675</v>
      </c>
      <c r="H156" s="39">
        <v>2400</v>
      </c>
      <c r="I156" s="42">
        <v>28</v>
      </c>
      <c r="J156" s="42">
        <v>2400</v>
      </c>
      <c r="K156" s="42">
        <v>0</v>
      </c>
      <c r="L156" s="42">
        <v>2400</v>
      </c>
      <c r="M156" s="42">
        <v>376</v>
      </c>
      <c r="N156" s="42">
        <v>2400</v>
      </c>
      <c r="O156" s="42">
        <v>0</v>
      </c>
      <c r="P156" s="42">
        <v>2400</v>
      </c>
      <c r="Q156" s="42">
        <v>235</v>
      </c>
      <c r="R156" s="42">
        <v>2400</v>
      </c>
      <c r="S156" s="42">
        <v>0</v>
      </c>
      <c r="T156" s="42">
        <v>2400</v>
      </c>
      <c r="U156" s="42">
        <v>516</v>
      </c>
      <c r="V156" s="42">
        <v>2400</v>
      </c>
      <c r="W156" s="42">
        <v>0</v>
      </c>
      <c r="X156" s="42">
        <v>2400</v>
      </c>
      <c r="Y156" s="42">
        <v>516</v>
      </c>
      <c r="Z156" s="42">
        <v>2400</v>
      </c>
      <c r="AA156" s="153">
        <v>30</v>
      </c>
      <c r="AB156" s="42">
        <v>2400</v>
      </c>
      <c r="AC156" s="177">
        <v>2400</v>
      </c>
      <c r="AD156" s="177">
        <v>2400</v>
      </c>
      <c r="AE156" s="178">
        <f t="shared" si="157"/>
        <v>0</v>
      </c>
      <c r="AF156" s="179">
        <f t="shared" si="158"/>
        <v>0</v>
      </c>
    </row>
    <row r="157" spans="1:32" ht="12" customHeight="1">
      <c r="A157" s="27">
        <v>2019</v>
      </c>
      <c r="B157" s="28" t="s">
        <v>146</v>
      </c>
      <c r="C157" s="39"/>
      <c r="D157" s="39">
        <v>950</v>
      </c>
      <c r="E157" s="39">
        <v>950</v>
      </c>
      <c r="F157" s="39">
        <v>950</v>
      </c>
      <c r="G157" s="39">
        <v>498</v>
      </c>
      <c r="H157" s="39">
        <v>950</v>
      </c>
      <c r="I157" s="42">
        <v>600</v>
      </c>
      <c r="J157" s="42">
        <v>950</v>
      </c>
      <c r="K157" s="42">
        <v>1157</v>
      </c>
      <c r="L157" s="42">
        <v>950</v>
      </c>
      <c r="M157" s="42">
        <v>868</v>
      </c>
      <c r="N157" s="42">
        <v>950</v>
      </c>
      <c r="O157" s="42">
        <v>903</v>
      </c>
      <c r="P157" s="42">
        <v>950</v>
      </c>
      <c r="Q157" s="42">
        <v>1160</v>
      </c>
      <c r="R157" s="42">
        <v>950</v>
      </c>
      <c r="S157" s="42">
        <v>405</v>
      </c>
      <c r="T157" s="42">
        <v>950</v>
      </c>
      <c r="U157" s="42">
        <v>400</v>
      </c>
      <c r="V157" s="42">
        <v>950</v>
      </c>
      <c r="W157" s="42">
        <v>27</v>
      </c>
      <c r="X157" s="42">
        <v>9000</v>
      </c>
      <c r="Y157" s="42">
        <v>5300</v>
      </c>
      <c r="Z157" s="42">
        <v>5500</v>
      </c>
      <c r="AA157" s="153">
        <v>494.52</v>
      </c>
      <c r="AB157" s="42">
        <v>5500</v>
      </c>
      <c r="AC157" s="177">
        <v>5500</v>
      </c>
      <c r="AD157" s="177">
        <v>5500</v>
      </c>
      <c r="AE157" s="178">
        <f t="shared" si="157"/>
        <v>0</v>
      </c>
      <c r="AF157" s="179">
        <f t="shared" si="158"/>
        <v>0</v>
      </c>
    </row>
    <row r="158" spans="1:32" ht="12" customHeight="1">
      <c r="A158" s="27">
        <v>2034</v>
      </c>
      <c r="B158" s="28" t="s">
        <v>147</v>
      </c>
      <c r="C158" s="39">
        <v>1557</v>
      </c>
      <c r="D158" s="39">
        <v>1725</v>
      </c>
      <c r="E158" s="39">
        <v>1725</v>
      </c>
      <c r="F158" s="39">
        <v>1725</v>
      </c>
      <c r="G158" s="39">
        <v>1705</v>
      </c>
      <c r="H158" s="39">
        <v>1725</v>
      </c>
      <c r="I158" s="42">
        <v>1555</v>
      </c>
      <c r="J158" s="42">
        <v>1725</v>
      </c>
      <c r="K158" s="42">
        <v>1704</v>
      </c>
      <c r="L158" s="42">
        <v>1725</v>
      </c>
      <c r="M158" s="42">
        <v>1672</v>
      </c>
      <c r="N158" s="42">
        <v>1725</v>
      </c>
      <c r="O158" s="42">
        <v>1533</v>
      </c>
      <c r="P158" s="42">
        <v>1725</v>
      </c>
      <c r="Q158" s="42">
        <v>1725</v>
      </c>
      <c r="R158" s="42">
        <v>1725</v>
      </c>
      <c r="S158" s="42">
        <v>1458</v>
      </c>
      <c r="T158" s="42">
        <v>1725</v>
      </c>
      <c r="U158" s="42">
        <v>745</v>
      </c>
      <c r="V158" s="42">
        <v>1725</v>
      </c>
      <c r="W158" s="42">
        <v>1037</v>
      </c>
      <c r="X158" s="42">
        <v>1725</v>
      </c>
      <c r="Y158" s="42">
        <v>227</v>
      </c>
      <c r="Z158" s="42">
        <v>1725</v>
      </c>
      <c r="AA158" s="153">
        <v>717.14</v>
      </c>
      <c r="AB158" s="42">
        <v>1725</v>
      </c>
      <c r="AC158" s="177">
        <v>1725</v>
      </c>
      <c r="AD158" s="177">
        <v>1725</v>
      </c>
      <c r="AE158" s="178">
        <f t="shared" si="157"/>
        <v>0</v>
      </c>
      <c r="AF158" s="179">
        <f t="shared" si="158"/>
        <v>0</v>
      </c>
    </row>
    <row r="159" spans="1:32" ht="12" customHeight="1">
      <c r="A159" s="27">
        <v>3006</v>
      </c>
      <c r="B159" s="28" t="s">
        <v>148</v>
      </c>
      <c r="C159" s="39">
        <v>618</v>
      </c>
      <c r="D159" s="39">
        <v>700</v>
      </c>
      <c r="E159" s="39">
        <v>700</v>
      </c>
      <c r="F159" s="39">
        <v>700</v>
      </c>
      <c r="G159" s="39">
        <v>700</v>
      </c>
      <c r="H159" s="39">
        <v>700</v>
      </c>
      <c r="I159" s="42">
        <v>635</v>
      </c>
      <c r="J159" s="42">
        <v>700</v>
      </c>
      <c r="K159" s="42">
        <v>622</v>
      </c>
      <c r="L159" s="42">
        <v>700</v>
      </c>
      <c r="M159" s="42">
        <v>697</v>
      </c>
      <c r="N159" s="42">
        <v>700</v>
      </c>
      <c r="O159" s="42">
        <v>494</v>
      </c>
      <c r="P159" s="42">
        <v>700</v>
      </c>
      <c r="Q159" s="42">
        <v>755</v>
      </c>
      <c r="R159" s="42">
        <v>700</v>
      </c>
      <c r="S159" s="42">
        <v>732</v>
      </c>
      <c r="T159" s="42">
        <v>700</v>
      </c>
      <c r="U159" s="42">
        <v>688</v>
      </c>
      <c r="V159" s="42">
        <v>700</v>
      </c>
      <c r="W159" s="42">
        <v>760</v>
      </c>
      <c r="X159" s="42">
        <v>700</v>
      </c>
      <c r="Y159" s="42">
        <v>505</v>
      </c>
      <c r="Z159" s="42">
        <v>700</v>
      </c>
      <c r="AA159" s="153">
        <v>708.17</v>
      </c>
      <c r="AB159" s="42">
        <v>700</v>
      </c>
      <c r="AC159" s="177">
        <v>700</v>
      </c>
      <c r="AD159" s="177">
        <v>700</v>
      </c>
      <c r="AE159" s="178">
        <f t="shared" si="157"/>
        <v>0</v>
      </c>
      <c r="AF159" s="179">
        <f t="shared" si="158"/>
        <v>0</v>
      </c>
    </row>
    <row r="160" spans="1:32" ht="12" customHeight="1">
      <c r="A160" s="27">
        <v>3020</v>
      </c>
      <c r="B160" s="28" t="s">
        <v>149</v>
      </c>
      <c r="C160" s="39">
        <v>163</v>
      </c>
      <c r="D160" s="39">
        <v>300</v>
      </c>
      <c r="E160" s="39">
        <v>300</v>
      </c>
      <c r="F160" s="39">
        <v>300</v>
      </c>
      <c r="G160" s="39">
        <v>243</v>
      </c>
      <c r="H160" s="39">
        <v>300</v>
      </c>
      <c r="I160" s="42">
        <v>300</v>
      </c>
      <c r="J160" s="42">
        <v>300</v>
      </c>
      <c r="K160" s="42">
        <v>234</v>
      </c>
      <c r="L160" s="42">
        <v>300</v>
      </c>
      <c r="M160" s="42">
        <v>295</v>
      </c>
      <c r="N160" s="42">
        <v>300</v>
      </c>
      <c r="O160" s="42">
        <v>284</v>
      </c>
      <c r="P160" s="42">
        <v>300</v>
      </c>
      <c r="Q160" s="42">
        <v>315</v>
      </c>
      <c r="R160" s="42">
        <v>300</v>
      </c>
      <c r="S160" s="42">
        <v>325</v>
      </c>
      <c r="T160" s="42">
        <v>300</v>
      </c>
      <c r="U160" s="42">
        <v>543</v>
      </c>
      <c r="V160" s="42">
        <v>300</v>
      </c>
      <c r="W160" s="42">
        <v>391</v>
      </c>
      <c r="X160" s="42">
        <v>400</v>
      </c>
      <c r="Y160" s="42">
        <v>344</v>
      </c>
      <c r="Z160" s="42">
        <v>400</v>
      </c>
      <c r="AA160" s="153">
        <v>421.96</v>
      </c>
      <c r="AB160" s="42">
        <v>400</v>
      </c>
      <c r="AC160" s="177">
        <v>400</v>
      </c>
      <c r="AD160" s="177">
        <v>400</v>
      </c>
      <c r="AE160" s="178">
        <f t="shared" si="157"/>
        <v>0</v>
      </c>
      <c r="AF160" s="179">
        <f t="shared" si="158"/>
        <v>0</v>
      </c>
    </row>
    <row r="161" spans="1:32" s="26" customFormat="1" ht="12" customHeight="1">
      <c r="A161" s="34"/>
      <c r="B161" s="28" t="s">
        <v>141</v>
      </c>
      <c r="C161" s="4">
        <f aca="true" t="shared" si="161" ref="C161:L161">SUM(C149:C160)</f>
        <v>36958</v>
      </c>
      <c r="D161" s="4">
        <f t="shared" si="161"/>
        <v>30105</v>
      </c>
      <c r="E161" s="4">
        <f t="shared" si="161"/>
        <v>30255</v>
      </c>
      <c r="F161" s="38">
        <f t="shared" si="161"/>
        <v>24575</v>
      </c>
      <c r="G161" s="4">
        <f t="shared" si="161"/>
        <v>28298</v>
      </c>
      <c r="H161" s="38">
        <f t="shared" si="161"/>
        <v>24895</v>
      </c>
      <c r="I161" s="38">
        <f t="shared" si="161"/>
        <v>16153</v>
      </c>
      <c r="J161" s="38">
        <f t="shared" si="161"/>
        <v>26895</v>
      </c>
      <c r="K161" s="38">
        <f t="shared" si="161"/>
        <v>16967</v>
      </c>
      <c r="L161" s="38">
        <f t="shared" si="161"/>
        <v>29285</v>
      </c>
      <c r="M161" s="38">
        <f aca="true" t="shared" si="162" ref="M161:Y161">SUM(M149:M160)</f>
        <v>30010</v>
      </c>
      <c r="N161" s="38">
        <f t="shared" si="162"/>
        <v>29675</v>
      </c>
      <c r="O161" s="38">
        <f t="shared" si="162"/>
        <v>28085</v>
      </c>
      <c r="P161" s="38">
        <f t="shared" si="162"/>
        <v>45341</v>
      </c>
      <c r="Q161" s="38">
        <f t="shared" si="162"/>
        <v>35264</v>
      </c>
      <c r="R161" s="38">
        <f t="shared" si="162"/>
        <v>44752</v>
      </c>
      <c r="S161" s="38">
        <f t="shared" si="162"/>
        <v>43741</v>
      </c>
      <c r="T161" s="38">
        <f t="shared" si="162"/>
        <v>44800</v>
      </c>
      <c r="U161" s="38">
        <f t="shared" si="162"/>
        <v>23802</v>
      </c>
      <c r="V161" s="38">
        <f t="shared" si="162"/>
        <v>44800</v>
      </c>
      <c r="W161" s="38">
        <f t="shared" si="162"/>
        <v>24380</v>
      </c>
      <c r="X161" s="38">
        <f t="shared" si="162"/>
        <v>47850</v>
      </c>
      <c r="Y161" s="38">
        <f t="shared" si="162"/>
        <v>34513</v>
      </c>
      <c r="Z161" s="38">
        <f>SUM(Z149:Z160)</f>
        <v>44350</v>
      </c>
      <c r="AA161" s="38">
        <f>SUM(AA149:AA160)</f>
        <v>42383.35999999999</v>
      </c>
      <c r="AB161" s="38">
        <f>SUM(AB149:AB160)</f>
        <v>44750</v>
      </c>
      <c r="AC161" s="181">
        <f>SUM(AC149:AC160)</f>
        <v>44375</v>
      </c>
      <c r="AD161" s="181">
        <f>SUM(AD149:AD160)</f>
        <v>43490</v>
      </c>
      <c r="AE161" s="178">
        <f t="shared" si="157"/>
        <v>-1260</v>
      </c>
      <c r="AF161" s="179">
        <f t="shared" si="158"/>
        <v>-0.028394366197183097</v>
      </c>
    </row>
    <row r="162" spans="1:32" s="26" customFormat="1" ht="12" customHeight="1">
      <c r="A162" s="34"/>
      <c r="B162" s="28" t="s">
        <v>150</v>
      </c>
      <c r="C162" s="4">
        <f aca="true" t="shared" si="163" ref="C162:Y162">SUM(C148+C161)</f>
        <v>247417</v>
      </c>
      <c r="D162" s="4">
        <f t="shared" si="163"/>
        <v>249960</v>
      </c>
      <c r="E162" s="4">
        <f t="shared" si="163"/>
        <v>254490</v>
      </c>
      <c r="F162" s="4">
        <f t="shared" si="163"/>
        <v>263325</v>
      </c>
      <c r="G162" s="4">
        <f t="shared" si="163"/>
        <v>272105</v>
      </c>
      <c r="H162" s="4">
        <f t="shared" si="163"/>
        <v>274817</v>
      </c>
      <c r="I162" s="4">
        <f t="shared" si="163"/>
        <v>268103</v>
      </c>
      <c r="J162" s="4">
        <f t="shared" si="163"/>
        <v>266328</v>
      </c>
      <c r="K162" s="4">
        <f t="shared" si="163"/>
        <v>259478</v>
      </c>
      <c r="L162" s="4">
        <f t="shared" si="163"/>
        <v>277621</v>
      </c>
      <c r="M162" s="4">
        <f t="shared" si="163"/>
        <v>275284</v>
      </c>
      <c r="N162" s="4">
        <f t="shared" si="163"/>
        <v>292817</v>
      </c>
      <c r="O162" s="4">
        <f t="shared" si="163"/>
        <v>297519</v>
      </c>
      <c r="P162" s="4">
        <f t="shared" si="163"/>
        <v>325365</v>
      </c>
      <c r="Q162" s="4">
        <f t="shared" si="163"/>
        <v>315725</v>
      </c>
      <c r="R162" s="4">
        <f t="shared" si="163"/>
        <v>337428</v>
      </c>
      <c r="S162" s="4">
        <f t="shared" si="163"/>
        <v>334193</v>
      </c>
      <c r="T162" s="4">
        <f t="shared" si="163"/>
        <v>348742.97152</v>
      </c>
      <c r="U162" s="4">
        <f t="shared" si="163"/>
        <v>331102</v>
      </c>
      <c r="V162" s="4">
        <f t="shared" si="163"/>
        <v>357074</v>
      </c>
      <c r="W162" s="4">
        <f t="shared" si="163"/>
        <v>335163</v>
      </c>
      <c r="X162" s="4">
        <f t="shared" si="163"/>
        <v>360116</v>
      </c>
      <c r="Y162" s="4">
        <f t="shared" si="163"/>
        <v>345905</v>
      </c>
      <c r="Z162" s="4">
        <f>SUM(Z148+Z161)</f>
        <v>351015</v>
      </c>
      <c r="AA162" s="4">
        <f>SUM(AA148+AA161)</f>
        <v>349758.77999999997</v>
      </c>
      <c r="AB162" s="4">
        <f>SUM(AB148+AB161)</f>
        <v>360648</v>
      </c>
      <c r="AC162" s="182">
        <f>SUM(AC148+AC161)</f>
        <v>356890</v>
      </c>
      <c r="AD162" s="182">
        <f>SUM(AD148+AD161)</f>
        <v>357810</v>
      </c>
      <c r="AE162" s="178">
        <f t="shared" si="157"/>
        <v>-2838</v>
      </c>
      <c r="AF162" s="179">
        <f t="shared" si="158"/>
        <v>-0.007952030037266385</v>
      </c>
    </row>
    <row r="163" spans="1:32" ht="12" customHeight="1">
      <c r="A163" s="3">
        <v>130</v>
      </c>
      <c r="B163" s="32" t="s">
        <v>50</v>
      </c>
      <c r="C163" s="3" t="s">
        <v>1</v>
      </c>
      <c r="D163" s="6" t="s">
        <v>2</v>
      </c>
      <c r="E163" s="6" t="s">
        <v>1</v>
      </c>
      <c r="F163" s="6" t="s">
        <v>2</v>
      </c>
      <c r="G163" s="6" t="s">
        <v>1</v>
      </c>
      <c r="H163" s="6" t="s">
        <v>2</v>
      </c>
      <c r="I163" s="6" t="s">
        <v>1</v>
      </c>
      <c r="J163" s="6" t="s">
        <v>2</v>
      </c>
      <c r="K163" s="6" t="s">
        <v>1</v>
      </c>
      <c r="L163" s="6" t="s">
        <v>2</v>
      </c>
      <c r="M163" s="6" t="s">
        <v>1</v>
      </c>
      <c r="N163" s="6" t="s">
        <v>2</v>
      </c>
      <c r="O163" s="6" t="s">
        <v>1</v>
      </c>
      <c r="P163" s="6" t="s">
        <v>2</v>
      </c>
      <c r="Q163" s="6" t="s">
        <v>44</v>
      </c>
      <c r="R163" s="6" t="s">
        <v>2</v>
      </c>
      <c r="S163" s="6" t="s">
        <v>1</v>
      </c>
      <c r="T163" s="6" t="s">
        <v>2</v>
      </c>
      <c r="U163" s="6" t="s">
        <v>44</v>
      </c>
      <c r="V163" s="6" t="s">
        <v>2</v>
      </c>
      <c r="W163" s="6" t="s">
        <v>1</v>
      </c>
      <c r="X163" s="6" t="s">
        <v>2</v>
      </c>
      <c r="Y163" s="6" t="s">
        <v>1</v>
      </c>
      <c r="Z163" s="6" t="s">
        <v>2</v>
      </c>
      <c r="AA163" s="6" t="s">
        <v>1</v>
      </c>
      <c r="AB163" s="6" t="s">
        <v>2</v>
      </c>
      <c r="AC163" s="3" t="s">
        <v>190</v>
      </c>
      <c r="AD163" s="3" t="s">
        <v>2</v>
      </c>
      <c r="AE163" s="6" t="s">
        <v>4</v>
      </c>
      <c r="AF163" s="7" t="s">
        <v>5</v>
      </c>
    </row>
    <row r="164" spans="1:32" ht="11.25" customHeight="1">
      <c r="A164" s="3"/>
      <c r="B164" s="32"/>
      <c r="C164" s="3" t="s">
        <v>6</v>
      </c>
      <c r="D164" s="6" t="s">
        <v>7</v>
      </c>
      <c r="E164" s="6" t="s">
        <v>7</v>
      </c>
      <c r="F164" s="6" t="s">
        <v>8</v>
      </c>
      <c r="G164" s="6" t="s">
        <v>8</v>
      </c>
      <c r="H164" s="6" t="s">
        <v>9</v>
      </c>
      <c r="I164" s="6" t="s">
        <v>9</v>
      </c>
      <c r="J164" s="6" t="s">
        <v>10</v>
      </c>
      <c r="K164" s="6" t="s">
        <v>10</v>
      </c>
      <c r="L164" s="6" t="s">
        <v>11</v>
      </c>
      <c r="M164" s="6" t="s">
        <v>11</v>
      </c>
      <c r="N164" s="6" t="s">
        <v>45</v>
      </c>
      <c r="O164" s="6" t="s">
        <v>12</v>
      </c>
      <c r="P164" s="6" t="s">
        <v>46</v>
      </c>
      <c r="Q164" s="6" t="s">
        <v>46</v>
      </c>
      <c r="R164" s="6" t="s">
        <v>47</v>
      </c>
      <c r="S164" s="6" t="s">
        <v>14</v>
      </c>
      <c r="T164" s="6" t="s">
        <v>15</v>
      </c>
      <c r="U164" s="6" t="s">
        <v>15</v>
      </c>
      <c r="V164" s="6" t="s">
        <v>16</v>
      </c>
      <c r="W164" s="6" t="s">
        <v>16</v>
      </c>
      <c r="X164" s="6" t="s">
        <v>17</v>
      </c>
      <c r="Y164" s="6" t="s">
        <v>17</v>
      </c>
      <c r="Z164" s="6" t="s">
        <v>18</v>
      </c>
      <c r="AA164" s="6" t="s">
        <v>18</v>
      </c>
      <c r="AB164" s="6" t="s">
        <v>19</v>
      </c>
      <c r="AC164" s="6" t="s">
        <v>19</v>
      </c>
      <c r="AD164" s="6" t="s">
        <v>441</v>
      </c>
      <c r="AE164" s="6" t="s">
        <v>442</v>
      </c>
      <c r="AF164" s="7" t="s">
        <v>442</v>
      </c>
    </row>
    <row r="165" spans="1:32" ht="12" customHeight="1" hidden="1">
      <c r="A165" s="27">
        <v>2004</v>
      </c>
      <c r="B165" s="28" t="s">
        <v>101</v>
      </c>
      <c r="C165" s="39">
        <v>1133</v>
      </c>
      <c r="D165" s="39">
        <v>2500</v>
      </c>
      <c r="E165" s="39">
        <v>1854</v>
      </c>
      <c r="F165" s="39">
        <v>2500</v>
      </c>
      <c r="G165" s="39">
        <v>1825</v>
      </c>
      <c r="H165" s="39">
        <v>2500</v>
      </c>
      <c r="I165" s="39">
        <v>1015</v>
      </c>
      <c r="J165" s="39">
        <v>2500</v>
      </c>
      <c r="K165" s="39">
        <v>909</v>
      </c>
      <c r="L165" s="39">
        <v>2500</v>
      </c>
      <c r="M165" s="39">
        <v>0</v>
      </c>
      <c r="N165" s="39">
        <v>2500</v>
      </c>
      <c r="O165" s="39">
        <v>1186</v>
      </c>
      <c r="P165" s="39">
        <v>2500</v>
      </c>
      <c r="Q165" s="39">
        <v>2503</v>
      </c>
      <c r="R165" s="39">
        <v>2500</v>
      </c>
      <c r="S165" s="39">
        <v>16</v>
      </c>
      <c r="T165" s="39">
        <v>2500</v>
      </c>
      <c r="U165" s="39">
        <v>513</v>
      </c>
      <c r="V165" s="39">
        <v>2000</v>
      </c>
      <c r="W165" s="39">
        <v>0</v>
      </c>
      <c r="X165" s="39">
        <v>0</v>
      </c>
      <c r="Y165" s="39">
        <v>0</v>
      </c>
      <c r="Z165" s="39">
        <v>0</v>
      </c>
      <c r="AA165" s="39">
        <v>0</v>
      </c>
      <c r="AB165" s="39">
        <v>0</v>
      </c>
      <c r="AC165" s="39">
        <v>0</v>
      </c>
      <c r="AD165" s="39">
        <v>0</v>
      </c>
      <c r="AE165" s="16">
        <f>SUM(AD165-AB165)</f>
        <v>0</v>
      </c>
      <c r="AF165" s="33"/>
    </row>
    <row r="166" spans="1:32" ht="12" customHeight="1" hidden="1">
      <c r="A166" s="27">
        <v>2007</v>
      </c>
      <c r="B166" s="28" t="s">
        <v>151</v>
      </c>
      <c r="C166" s="39">
        <v>1556</v>
      </c>
      <c r="D166" s="39">
        <v>1500</v>
      </c>
      <c r="E166" s="39">
        <v>1089</v>
      </c>
      <c r="F166" s="39">
        <v>1500</v>
      </c>
      <c r="G166" s="39">
        <v>1383</v>
      </c>
      <c r="H166" s="39">
        <v>1500</v>
      </c>
      <c r="I166" s="39">
        <v>1133</v>
      </c>
      <c r="J166" s="39">
        <v>600</v>
      </c>
      <c r="K166" s="39">
        <v>416</v>
      </c>
      <c r="L166" s="39">
        <v>600</v>
      </c>
      <c r="M166" s="39">
        <v>250</v>
      </c>
      <c r="N166" s="39">
        <v>600</v>
      </c>
      <c r="O166" s="39">
        <v>250</v>
      </c>
      <c r="P166" s="39">
        <v>600</v>
      </c>
      <c r="Q166" s="39">
        <v>979</v>
      </c>
      <c r="R166" s="39">
        <v>600</v>
      </c>
      <c r="S166" s="39">
        <v>275</v>
      </c>
      <c r="T166" s="39">
        <v>600</v>
      </c>
      <c r="U166" s="39">
        <v>275</v>
      </c>
      <c r="V166" s="39">
        <v>0</v>
      </c>
      <c r="W166" s="39">
        <v>0</v>
      </c>
      <c r="X166" s="39">
        <v>0</v>
      </c>
      <c r="Y166" s="39">
        <v>0</v>
      </c>
      <c r="Z166" s="39">
        <v>0</v>
      </c>
      <c r="AA166" s="39">
        <v>0</v>
      </c>
      <c r="AB166" s="39">
        <v>0</v>
      </c>
      <c r="AC166" s="39">
        <v>0</v>
      </c>
      <c r="AD166" s="39">
        <v>0</v>
      </c>
      <c r="AE166" s="16">
        <f>SUM(AD166-AB166)</f>
        <v>0</v>
      </c>
      <c r="AF166" s="33"/>
    </row>
    <row r="167" spans="1:32" ht="12" customHeight="1">
      <c r="A167" s="27">
        <v>2009</v>
      </c>
      <c r="B167" s="28" t="s">
        <v>152</v>
      </c>
      <c r="C167" s="39">
        <v>4565</v>
      </c>
      <c r="D167" s="39">
        <v>6500</v>
      </c>
      <c r="E167" s="39">
        <v>8491</v>
      </c>
      <c r="F167" s="39">
        <v>4500</v>
      </c>
      <c r="G167" s="39">
        <v>1570</v>
      </c>
      <c r="H167" s="39">
        <v>4500</v>
      </c>
      <c r="I167" s="39">
        <v>4270</v>
      </c>
      <c r="J167" s="39">
        <v>1000</v>
      </c>
      <c r="K167" s="39">
        <v>1188</v>
      </c>
      <c r="L167" s="39">
        <v>1000</v>
      </c>
      <c r="M167" s="39">
        <v>707</v>
      </c>
      <c r="N167" s="39">
        <v>1000</v>
      </c>
      <c r="O167" s="39">
        <v>669</v>
      </c>
      <c r="P167" s="39">
        <v>1000</v>
      </c>
      <c r="Q167" s="39">
        <v>468</v>
      </c>
      <c r="R167" s="39">
        <v>1000</v>
      </c>
      <c r="S167" s="39">
        <v>338</v>
      </c>
      <c r="T167" s="39">
        <v>1000</v>
      </c>
      <c r="U167" s="39">
        <v>442</v>
      </c>
      <c r="V167" s="39">
        <v>500</v>
      </c>
      <c r="W167" s="39">
        <v>160</v>
      </c>
      <c r="X167" s="39">
        <v>500</v>
      </c>
      <c r="Y167" s="39">
        <v>2918</v>
      </c>
      <c r="Z167" s="39">
        <v>500</v>
      </c>
      <c r="AA167" s="39">
        <v>40</v>
      </c>
      <c r="AB167" s="39">
        <v>500</v>
      </c>
      <c r="AC167" s="39">
        <v>500</v>
      </c>
      <c r="AD167" s="39">
        <v>500</v>
      </c>
      <c r="AE167" s="16">
        <f>SUM(AD167-AB167)</f>
        <v>0</v>
      </c>
      <c r="AF167" s="33">
        <f>SUM(AE167/Z167)</f>
        <v>0</v>
      </c>
    </row>
    <row r="168" spans="1:32" s="26" customFormat="1" ht="12" customHeight="1">
      <c r="A168" s="34">
        <v>130</v>
      </c>
      <c r="B168" s="28" t="s">
        <v>50</v>
      </c>
      <c r="C168" s="38">
        <f>SUM(C165:C167)</f>
        <v>7254</v>
      </c>
      <c r="D168" s="38">
        <f aca="true" t="shared" si="164" ref="D168:O168">SUM(D165:D167)</f>
        <v>10500</v>
      </c>
      <c r="E168" s="38">
        <f t="shared" si="164"/>
        <v>11434</v>
      </c>
      <c r="F168" s="38">
        <f t="shared" si="164"/>
        <v>8500</v>
      </c>
      <c r="G168" s="38">
        <f t="shared" si="164"/>
        <v>4778</v>
      </c>
      <c r="H168" s="38">
        <f t="shared" si="164"/>
        <v>8500</v>
      </c>
      <c r="I168" s="38">
        <f t="shared" si="164"/>
        <v>6418</v>
      </c>
      <c r="J168" s="38">
        <f t="shared" si="164"/>
        <v>4100</v>
      </c>
      <c r="K168" s="38">
        <f t="shared" si="164"/>
        <v>2513</v>
      </c>
      <c r="L168" s="38">
        <f t="shared" si="164"/>
        <v>4100</v>
      </c>
      <c r="M168" s="38">
        <f t="shared" si="164"/>
        <v>957</v>
      </c>
      <c r="N168" s="38">
        <f t="shared" si="164"/>
        <v>4100</v>
      </c>
      <c r="O168" s="38">
        <f t="shared" si="164"/>
        <v>2105</v>
      </c>
      <c r="P168" s="38">
        <f aca="true" t="shared" si="165" ref="P168:Z168">SUM(P165:P167)</f>
        <v>4100</v>
      </c>
      <c r="Q168" s="38">
        <f t="shared" si="165"/>
        <v>3950</v>
      </c>
      <c r="R168" s="38">
        <f t="shared" si="165"/>
        <v>4100</v>
      </c>
      <c r="S168" s="38">
        <f t="shared" si="165"/>
        <v>629</v>
      </c>
      <c r="T168" s="38">
        <f t="shared" si="165"/>
        <v>4100</v>
      </c>
      <c r="U168" s="38">
        <f t="shared" si="165"/>
        <v>1230</v>
      </c>
      <c r="V168" s="38">
        <f t="shared" si="165"/>
        <v>2500</v>
      </c>
      <c r="W168" s="38">
        <f t="shared" si="165"/>
        <v>160</v>
      </c>
      <c r="X168" s="38">
        <f t="shared" si="165"/>
        <v>500</v>
      </c>
      <c r="Y168" s="38">
        <f t="shared" si="165"/>
        <v>2918</v>
      </c>
      <c r="Z168" s="38">
        <f t="shared" si="165"/>
        <v>500</v>
      </c>
      <c r="AA168" s="38">
        <f>SUM(AA165:AA167)</f>
        <v>40</v>
      </c>
      <c r="AB168" s="38">
        <f>SUM(AB165:AB167)</f>
        <v>500</v>
      </c>
      <c r="AC168" s="38">
        <f>SUM(AC165:AC167)</f>
        <v>500</v>
      </c>
      <c r="AD168" s="38">
        <f>SUM(AD165:AD167)</f>
        <v>500</v>
      </c>
      <c r="AE168" s="16">
        <f>SUM(AD168-AB168)</f>
        <v>0</v>
      </c>
      <c r="AF168" s="35">
        <f>SUM(AE168/Z168)</f>
        <v>0</v>
      </c>
    </row>
    <row r="169" spans="1:32" ht="12" customHeight="1">
      <c r="A169" s="3">
        <v>135</v>
      </c>
      <c r="B169" s="32" t="s">
        <v>153</v>
      </c>
      <c r="C169" s="3" t="s">
        <v>1</v>
      </c>
      <c r="D169" s="6" t="s">
        <v>2</v>
      </c>
      <c r="E169" s="6" t="s">
        <v>1</v>
      </c>
      <c r="F169" s="6" t="s">
        <v>2</v>
      </c>
      <c r="G169" s="6" t="s">
        <v>1</v>
      </c>
      <c r="H169" s="6" t="s">
        <v>2</v>
      </c>
      <c r="I169" s="6" t="s">
        <v>1</v>
      </c>
      <c r="J169" s="6" t="s">
        <v>2</v>
      </c>
      <c r="K169" s="6" t="s">
        <v>1</v>
      </c>
      <c r="L169" s="6" t="s">
        <v>2</v>
      </c>
      <c r="M169" s="6" t="s">
        <v>1</v>
      </c>
      <c r="N169" s="6" t="s">
        <v>2</v>
      </c>
      <c r="O169" s="6" t="s">
        <v>1</v>
      </c>
      <c r="P169" s="6" t="s">
        <v>2</v>
      </c>
      <c r="Q169" s="6" t="s">
        <v>44</v>
      </c>
      <c r="R169" s="6" t="s">
        <v>2</v>
      </c>
      <c r="S169" s="6" t="s">
        <v>1</v>
      </c>
      <c r="T169" s="6" t="s">
        <v>2</v>
      </c>
      <c r="U169" s="6" t="s">
        <v>44</v>
      </c>
      <c r="V169" s="6" t="s">
        <v>2</v>
      </c>
      <c r="W169" s="6" t="s">
        <v>1</v>
      </c>
      <c r="X169" s="6" t="s">
        <v>2</v>
      </c>
      <c r="Y169" s="6" t="s">
        <v>1</v>
      </c>
      <c r="Z169" s="6" t="s">
        <v>2</v>
      </c>
      <c r="AA169" s="6" t="s">
        <v>1</v>
      </c>
      <c r="AB169" s="6" t="s">
        <v>2</v>
      </c>
      <c r="AC169" s="3" t="s">
        <v>190</v>
      </c>
      <c r="AD169" s="3" t="s">
        <v>2</v>
      </c>
      <c r="AE169" s="6" t="s">
        <v>4</v>
      </c>
      <c r="AF169" s="7" t="s">
        <v>5</v>
      </c>
    </row>
    <row r="170" spans="1:32" ht="12" customHeight="1">
      <c r="A170" s="3"/>
      <c r="B170" s="32"/>
      <c r="C170" s="3" t="s">
        <v>6</v>
      </c>
      <c r="D170" s="6" t="s">
        <v>7</v>
      </c>
      <c r="E170" s="6" t="s">
        <v>7</v>
      </c>
      <c r="F170" s="6" t="s">
        <v>8</v>
      </c>
      <c r="G170" s="6" t="s">
        <v>8</v>
      </c>
      <c r="H170" s="6" t="s">
        <v>9</v>
      </c>
      <c r="I170" s="6" t="s">
        <v>9</v>
      </c>
      <c r="J170" s="6" t="s">
        <v>10</v>
      </c>
      <c r="K170" s="6" t="s">
        <v>10</v>
      </c>
      <c r="L170" s="6" t="s">
        <v>11</v>
      </c>
      <c r="M170" s="6" t="s">
        <v>11</v>
      </c>
      <c r="N170" s="6" t="s">
        <v>45</v>
      </c>
      <c r="O170" s="6" t="s">
        <v>12</v>
      </c>
      <c r="P170" s="6" t="s">
        <v>46</v>
      </c>
      <c r="Q170" s="6" t="s">
        <v>46</v>
      </c>
      <c r="R170" s="6" t="s">
        <v>47</v>
      </c>
      <c r="S170" s="6" t="s">
        <v>14</v>
      </c>
      <c r="T170" s="6" t="s">
        <v>15</v>
      </c>
      <c r="U170" s="6" t="s">
        <v>15</v>
      </c>
      <c r="V170" s="6" t="s">
        <v>16</v>
      </c>
      <c r="W170" s="6" t="s">
        <v>16</v>
      </c>
      <c r="X170" s="6" t="s">
        <v>17</v>
      </c>
      <c r="Y170" s="6" t="s">
        <v>17</v>
      </c>
      <c r="Z170" s="6" t="s">
        <v>18</v>
      </c>
      <c r="AA170" s="6" t="s">
        <v>18</v>
      </c>
      <c r="AB170" s="6" t="s">
        <v>19</v>
      </c>
      <c r="AC170" s="6" t="s">
        <v>19</v>
      </c>
      <c r="AD170" s="6" t="s">
        <v>441</v>
      </c>
      <c r="AE170" s="6" t="s">
        <v>442</v>
      </c>
      <c r="AF170" s="7" t="s">
        <v>442</v>
      </c>
    </row>
    <row r="171" spans="1:32" ht="12" customHeight="1">
      <c r="A171" s="27">
        <v>2010</v>
      </c>
      <c r="B171" s="28" t="s">
        <v>154</v>
      </c>
      <c r="C171" s="39">
        <v>42260</v>
      </c>
      <c r="D171" s="39">
        <v>45000</v>
      </c>
      <c r="E171" s="39">
        <v>41677</v>
      </c>
      <c r="F171" s="39">
        <v>45000</v>
      </c>
      <c r="G171" s="39">
        <v>24996</v>
      </c>
      <c r="H171" s="39">
        <v>40000</v>
      </c>
      <c r="I171" s="39">
        <v>32896</v>
      </c>
      <c r="J171" s="39">
        <v>35000</v>
      </c>
      <c r="K171" s="39">
        <v>39714</v>
      </c>
      <c r="L171" s="39">
        <v>35000</v>
      </c>
      <c r="M171" s="39">
        <v>37610</v>
      </c>
      <c r="N171" s="39">
        <v>40000</v>
      </c>
      <c r="O171" s="39">
        <v>37210</v>
      </c>
      <c r="P171" s="39">
        <v>40000</v>
      </c>
      <c r="Q171" s="39">
        <v>50869</v>
      </c>
      <c r="R171" s="39">
        <v>41000</v>
      </c>
      <c r="S171" s="39">
        <v>24260</v>
      </c>
      <c r="T171" s="39">
        <v>41000</v>
      </c>
      <c r="U171" s="39">
        <v>17100</v>
      </c>
      <c r="V171" s="39">
        <v>30000</v>
      </c>
      <c r="W171" s="39">
        <v>23167</v>
      </c>
      <c r="X171" s="39">
        <v>25000</v>
      </c>
      <c r="Y171" s="39">
        <v>39713</v>
      </c>
      <c r="Z171" s="39">
        <v>25000</v>
      </c>
      <c r="AA171" s="153">
        <v>22474.65</v>
      </c>
      <c r="AB171" s="39">
        <v>25000</v>
      </c>
      <c r="AC171" s="39">
        <v>55000</v>
      </c>
      <c r="AD171" s="39">
        <v>27000</v>
      </c>
      <c r="AE171" s="16">
        <f>SUM(AD171-AB171)</f>
        <v>2000</v>
      </c>
      <c r="AF171" s="33">
        <f>SUM(AE171/AB171)</f>
        <v>0.08</v>
      </c>
    </row>
    <row r="172" spans="1:32" ht="12" customHeight="1">
      <c r="A172" s="27">
        <v>2011</v>
      </c>
      <c r="B172" s="28" t="s">
        <v>155</v>
      </c>
      <c r="C172" s="39">
        <v>18821</v>
      </c>
      <c r="D172" s="39">
        <v>23000</v>
      </c>
      <c r="E172" s="39">
        <v>24193</v>
      </c>
      <c r="F172" s="39">
        <v>23000</v>
      </c>
      <c r="G172" s="39">
        <v>22417</v>
      </c>
      <c r="H172" s="39">
        <v>23000</v>
      </c>
      <c r="I172" s="39">
        <v>27219</v>
      </c>
      <c r="J172" s="39">
        <v>23000</v>
      </c>
      <c r="K172" s="39">
        <v>21785</v>
      </c>
      <c r="L172" s="39">
        <v>23000</v>
      </c>
      <c r="M172" s="39">
        <v>23200</v>
      </c>
      <c r="N172" s="39">
        <v>23500</v>
      </c>
      <c r="O172" s="39">
        <v>26000</v>
      </c>
      <c r="P172" s="39">
        <v>23500</v>
      </c>
      <c r="Q172" s="39">
        <v>21000</v>
      </c>
      <c r="R172" s="39">
        <v>24000</v>
      </c>
      <c r="S172" s="39">
        <v>30800</v>
      </c>
      <c r="T172" s="39">
        <v>25000</v>
      </c>
      <c r="U172" s="39">
        <v>25900</v>
      </c>
      <c r="V172" s="39">
        <v>28000</v>
      </c>
      <c r="W172" s="39">
        <v>27800</v>
      </c>
      <c r="X172" s="39">
        <v>28000</v>
      </c>
      <c r="Y172" s="39">
        <v>33800</v>
      </c>
      <c r="Z172" s="39">
        <v>29400</v>
      </c>
      <c r="AA172" s="153">
        <v>30700</v>
      </c>
      <c r="AB172" s="39">
        <v>30000</v>
      </c>
      <c r="AC172" s="39">
        <v>30000</v>
      </c>
      <c r="AD172" s="39">
        <v>30000</v>
      </c>
      <c r="AE172" s="16">
        <f>SUM(AD172-AB172)</f>
        <v>0</v>
      </c>
      <c r="AF172" s="33">
        <f>SUM(AE172/AB172)</f>
        <v>0</v>
      </c>
    </row>
    <row r="173" spans="1:32" s="26" customFormat="1" ht="12" customHeight="1">
      <c r="A173" s="34">
        <v>135</v>
      </c>
      <c r="B173" s="28" t="s">
        <v>51</v>
      </c>
      <c r="C173" s="38">
        <f aca="true" t="shared" si="166" ref="C173:Z173">SUM(C171:C172)</f>
        <v>61081</v>
      </c>
      <c r="D173" s="38">
        <f t="shared" si="166"/>
        <v>68000</v>
      </c>
      <c r="E173" s="38">
        <f t="shared" si="166"/>
        <v>65870</v>
      </c>
      <c r="F173" s="38">
        <f t="shared" si="166"/>
        <v>68000</v>
      </c>
      <c r="G173" s="38">
        <f>SUM(G171:G172)</f>
        <v>47413</v>
      </c>
      <c r="H173" s="38">
        <f t="shared" si="166"/>
        <v>63000</v>
      </c>
      <c r="I173" s="38">
        <f t="shared" si="166"/>
        <v>60115</v>
      </c>
      <c r="J173" s="38">
        <f t="shared" si="166"/>
        <v>58000</v>
      </c>
      <c r="K173" s="38">
        <f t="shared" si="166"/>
        <v>61499</v>
      </c>
      <c r="L173" s="38">
        <f t="shared" si="166"/>
        <v>58000</v>
      </c>
      <c r="M173" s="38">
        <f t="shared" si="166"/>
        <v>60810</v>
      </c>
      <c r="N173" s="38">
        <f t="shared" si="166"/>
        <v>63500</v>
      </c>
      <c r="O173" s="38">
        <f t="shared" si="166"/>
        <v>63210</v>
      </c>
      <c r="P173" s="38">
        <f t="shared" si="166"/>
        <v>63500</v>
      </c>
      <c r="Q173" s="38">
        <f t="shared" si="166"/>
        <v>71869</v>
      </c>
      <c r="R173" s="38">
        <f t="shared" si="166"/>
        <v>65000</v>
      </c>
      <c r="S173" s="38">
        <f t="shared" si="166"/>
        <v>55060</v>
      </c>
      <c r="T173" s="38">
        <f t="shared" si="166"/>
        <v>66000</v>
      </c>
      <c r="U173" s="38">
        <f t="shared" si="166"/>
        <v>43000</v>
      </c>
      <c r="V173" s="38">
        <f t="shared" si="166"/>
        <v>58000</v>
      </c>
      <c r="W173" s="38">
        <f t="shared" si="166"/>
        <v>50967</v>
      </c>
      <c r="X173" s="38">
        <f t="shared" si="166"/>
        <v>53000</v>
      </c>
      <c r="Y173" s="38">
        <f t="shared" si="166"/>
        <v>73513</v>
      </c>
      <c r="Z173" s="38">
        <f t="shared" si="166"/>
        <v>54400</v>
      </c>
      <c r="AA173" s="38">
        <f>SUM(AA171:AA172)</f>
        <v>53174.65</v>
      </c>
      <c r="AB173" s="38">
        <f>SUM(AB171:AB172)</f>
        <v>55000</v>
      </c>
      <c r="AC173" s="38">
        <f>SUM(AC171:AC172)</f>
        <v>85000</v>
      </c>
      <c r="AD173" s="38">
        <f>SUM(AD171:AD172)</f>
        <v>57000</v>
      </c>
      <c r="AE173" s="23">
        <f>SUM(AD173-AB173)</f>
        <v>2000</v>
      </c>
      <c r="AF173" s="35">
        <f>SUM(AE173/AB173)</f>
        <v>0.03636363636363636</v>
      </c>
    </row>
    <row r="174" spans="1:32" ht="12" customHeight="1">
      <c r="A174" s="34"/>
      <c r="C174" s="38"/>
      <c r="AE174" s="30">
        <f>SUM(Z174-X174)</f>
        <v>0</v>
      </c>
      <c r="AF174" s="33"/>
    </row>
    <row r="175" spans="1:32" ht="12" customHeight="1">
      <c r="A175" s="3">
        <v>140</v>
      </c>
      <c r="B175" s="32" t="s">
        <v>52</v>
      </c>
      <c r="C175" s="3" t="s">
        <v>1</v>
      </c>
      <c r="D175" s="6" t="s">
        <v>2</v>
      </c>
      <c r="E175" s="6" t="s">
        <v>1</v>
      </c>
      <c r="F175" s="6" t="s">
        <v>2</v>
      </c>
      <c r="G175" s="6" t="s">
        <v>1</v>
      </c>
      <c r="H175" s="6" t="s">
        <v>2</v>
      </c>
      <c r="I175" s="6" t="s">
        <v>1</v>
      </c>
      <c r="J175" s="6" t="s">
        <v>2</v>
      </c>
      <c r="K175" s="6" t="s">
        <v>1</v>
      </c>
      <c r="L175" s="6" t="s">
        <v>2</v>
      </c>
      <c r="M175" s="6" t="s">
        <v>1</v>
      </c>
      <c r="N175" s="6" t="s">
        <v>2</v>
      </c>
      <c r="O175" s="6" t="s">
        <v>1</v>
      </c>
      <c r="P175" s="6" t="s">
        <v>2</v>
      </c>
      <c r="Q175" s="6" t="s">
        <v>44</v>
      </c>
      <c r="R175" s="6" t="s">
        <v>2</v>
      </c>
      <c r="S175" s="6" t="s">
        <v>1</v>
      </c>
      <c r="T175" s="6" t="s">
        <v>2</v>
      </c>
      <c r="U175" s="6" t="s">
        <v>44</v>
      </c>
      <c r="V175" s="6" t="s">
        <v>2</v>
      </c>
      <c r="W175" s="6" t="s">
        <v>1</v>
      </c>
      <c r="X175" s="6" t="s">
        <v>2</v>
      </c>
      <c r="Y175" s="6" t="s">
        <v>1</v>
      </c>
      <c r="Z175" s="6" t="s">
        <v>2</v>
      </c>
      <c r="AA175" s="6" t="s">
        <v>1</v>
      </c>
      <c r="AB175" s="6" t="s">
        <v>2</v>
      </c>
      <c r="AC175" s="3" t="s">
        <v>190</v>
      </c>
      <c r="AD175" s="3" t="s">
        <v>2</v>
      </c>
      <c r="AE175" s="6" t="s">
        <v>4</v>
      </c>
      <c r="AF175" s="7" t="s">
        <v>5</v>
      </c>
    </row>
    <row r="176" spans="1:32" ht="12" customHeight="1">
      <c r="A176" s="3"/>
      <c r="B176" s="32"/>
      <c r="C176" s="3" t="s">
        <v>6</v>
      </c>
      <c r="D176" s="6" t="s">
        <v>7</v>
      </c>
      <c r="E176" s="6" t="s">
        <v>7</v>
      </c>
      <c r="F176" s="6" t="s">
        <v>8</v>
      </c>
      <c r="G176" s="6" t="s">
        <v>8</v>
      </c>
      <c r="H176" s="6" t="s">
        <v>9</v>
      </c>
      <c r="I176" s="6" t="s">
        <v>9</v>
      </c>
      <c r="J176" s="6" t="s">
        <v>10</v>
      </c>
      <c r="K176" s="6" t="s">
        <v>10</v>
      </c>
      <c r="L176" s="6" t="s">
        <v>11</v>
      </c>
      <c r="M176" s="6" t="s">
        <v>11</v>
      </c>
      <c r="N176" s="6" t="s">
        <v>45</v>
      </c>
      <c r="O176" s="6" t="s">
        <v>12</v>
      </c>
      <c r="P176" s="6" t="s">
        <v>46</v>
      </c>
      <c r="Q176" s="6" t="s">
        <v>46</v>
      </c>
      <c r="R176" s="6" t="s">
        <v>47</v>
      </c>
      <c r="S176" s="6" t="s">
        <v>14</v>
      </c>
      <c r="T176" s="6" t="s">
        <v>15</v>
      </c>
      <c r="U176" s="6" t="s">
        <v>15</v>
      </c>
      <c r="V176" s="6" t="s">
        <v>16</v>
      </c>
      <c r="W176" s="6" t="s">
        <v>16</v>
      </c>
      <c r="X176" s="6" t="s">
        <v>17</v>
      </c>
      <c r="Y176" s="6" t="s">
        <v>17</v>
      </c>
      <c r="Z176" s="6" t="s">
        <v>18</v>
      </c>
      <c r="AA176" s="6" t="s">
        <v>18</v>
      </c>
      <c r="AB176" s="6" t="s">
        <v>19</v>
      </c>
      <c r="AC176" s="6" t="s">
        <v>19</v>
      </c>
      <c r="AD176" s="6" t="s">
        <v>441</v>
      </c>
      <c r="AE176" s="6" t="s">
        <v>442</v>
      </c>
      <c r="AF176" s="7" t="s">
        <v>442</v>
      </c>
    </row>
    <row r="177" spans="1:32" s="26" customFormat="1" ht="12" customHeight="1">
      <c r="A177" s="27">
        <v>1002</v>
      </c>
      <c r="B177" s="28" t="s">
        <v>94</v>
      </c>
      <c r="C177" s="39">
        <v>4561</v>
      </c>
      <c r="D177" s="39">
        <v>4405</v>
      </c>
      <c r="E177" s="39">
        <v>3089</v>
      </c>
      <c r="F177" s="39">
        <v>5365</v>
      </c>
      <c r="G177" s="39">
        <v>3417</v>
      </c>
      <c r="H177" s="39">
        <v>4285</v>
      </c>
      <c r="I177" s="39">
        <v>4368</v>
      </c>
      <c r="J177" s="39">
        <v>6020</v>
      </c>
      <c r="K177" s="39">
        <v>4120</v>
      </c>
      <c r="L177" s="39">
        <v>3828</v>
      </c>
      <c r="M177" s="39">
        <v>4065</v>
      </c>
      <c r="N177" s="39">
        <v>5971</v>
      </c>
      <c r="O177" s="39">
        <v>4258</v>
      </c>
      <c r="P177" s="39">
        <v>6579</v>
      </c>
      <c r="Q177" s="39">
        <v>4830</v>
      </c>
      <c r="R177" s="39">
        <v>5766</v>
      </c>
      <c r="S177" s="39">
        <v>4986</v>
      </c>
      <c r="T177" s="30">
        <v>8765</v>
      </c>
      <c r="U177" s="30">
        <v>16722</v>
      </c>
      <c r="V177" s="30">
        <v>22435</v>
      </c>
      <c r="W177" s="30">
        <v>8210</v>
      </c>
      <c r="X177" s="30">
        <v>14550</v>
      </c>
      <c r="Y177" s="30">
        <v>8144</v>
      </c>
      <c r="Z177" s="30">
        <v>19445</v>
      </c>
      <c r="AA177" s="30">
        <v>12872</v>
      </c>
      <c r="AB177" s="30">
        <v>26830</v>
      </c>
      <c r="AC177" s="183">
        <v>22000</v>
      </c>
      <c r="AD177" s="183">
        <v>19500</v>
      </c>
      <c r="AE177" s="184">
        <f>SUM(AD177-AB177)</f>
        <v>-7330</v>
      </c>
      <c r="AF177" s="185">
        <f>SUM(AE177/AB177)</f>
        <v>-0.27320163995527397</v>
      </c>
    </row>
    <row r="178" spans="1:32" ht="12" customHeight="1">
      <c r="A178" s="27">
        <v>1020</v>
      </c>
      <c r="B178" s="28" t="s">
        <v>96</v>
      </c>
      <c r="C178" s="39">
        <v>348</v>
      </c>
      <c r="D178" s="39">
        <v>290</v>
      </c>
      <c r="E178" s="39">
        <v>236</v>
      </c>
      <c r="F178" s="39">
        <v>386</v>
      </c>
      <c r="G178" s="39">
        <v>249</v>
      </c>
      <c r="H178" s="39">
        <v>280</v>
      </c>
      <c r="I178" s="39">
        <v>397</v>
      </c>
      <c r="J178" s="39">
        <v>412</v>
      </c>
      <c r="K178" s="39">
        <v>311</v>
      </c>
      <c r="L178" s="39">
        <v>293</v>
      </c>
      <c r="M178" s="39">
        <v>355</v>
      </c>
      <c r="N178" s="39">
        <v>457</v>
      </c>
      <c r="O178" s="39">
        <v>180</v>
      </c>
      <c r="P178" s="39">
        <v>503</v>
      </c>
      <c r="Q178" s="39">
        <v>342</v>
      </c>
      <c r="R178" s="39">
        <v>441</v>
      </c>
      <c r="S178" s="39">
        <v>370</v>
      </c>
      <c r="T178" s="30">
        <v>670.56</v>
      </c>
      <c r="U178" s="30">
        <v>803</v>
      </c>
      <c r="V178" s="30">
        <v>1717</v>
      </c>
      <c r="W178" s="30">
        <v>589</v>
      </c>
      <c r="X178" s="30">
        <v>1113</v>
      </c>
      <c r="Y178" s="30">
        <v>449</v>
      </c>
      <c r="Z178" s="30">
        <v>1488</v>
      </c>
      <c r="AA178" s="30">
        <v>962</v>
      </c>
      <c r="AB178" s="30">
        <v>2052</v>
      </c>
      <c r="AC178" s="183">
        <v>1700</v>
      </c>
      <c r="AD178" s="183">
        <v>1500</v>
      </c>
      <c r="AE178" s="184">
        <f aca="true" t="shared" si="167" ref="AE178:AE185">SUM(AD178-AB178)</f>
        <v>-552</v>
      </c>
      <c r="AF178" s="185">
        <f aca="true" t="shared" si="168" ref="AF178:AF185">SUM(AE178/AB178)</f>
        <v>-0.26900584795321636</v>
      </c>
    </row>
    <row r="179" spans="1:32" s="26" customFormat="1" ht="12" customHeight="1">
      <c r="A179" s="34"/>
      <c r="B179" s="28" t="s">
        <v>133</v>
      </c>
      <c r="C179" s="38">
        <f aca="true" t="shared" si="169" ref="C179:H179">SUM(C177:C178)</f>
        <v>4909</v>
      </c>
      <c r="D179" s="38">
        <f t="shared" si="169"/>
        <v>4695</v>
      </c>
      <c r="E179" s="38">
        <f t="shared" si="169"/>
        <v>3325</v>
      </c>
      <c r="F179" s="38">
        <f t="shared" si="169"/>
        <v>5751</v>
      </c>
      <c r="G179" s="38">
        <f>SUM(G177:G178)</f>
        <v>3666</v>
      </c>
      <c r="H179" s="38">
        <f t="shared" si="169"/>
        <v>4565</v>
      </c>
      <c r="I179" s="38">
        <f>SUM(I177:I178)</f>
        <v>4765</v>
      </c>
      <c r="J179" s="38">
        <v>6432</v>
      </c>
      <c r="K179" s="38">
        <f aca="true" t="shared" si="170" ref="K179:Q179">SUM(K177:K178)</f>
        <v>4431</v>
      </c>
      <c r="L179" s="38">
        <f t="shared" si="170"/>
        <v>4121</v>
      </c>
      <c r="M179" s="38">
        <f t="shared" si="170"/>
        <v>4420</v>
      </c>
      <c r="N179" s="38">
        <f t="shared" si="170"/>
        <v>6428</v>
      </c>
      <c r="O179" s="38">
        <f t="shared" si="170"/>
        <v>4438</v>
      </c>
      <c r="P179" s="38">
        <f t="shared" si="170"/>
        <v>7082</v>
      </c>
      <c r="Q179" s="38">
        <f t="shared" si="170"/>
        <v>5172</v>
      </c>
      <c r="R179" s="38">
        <f>SUM(R177:R178)</f>
        <v>6207</v>
      </c>
      <c r="S179" s="38">
        <f>SUM(S177:S178)</f>
        <v>5356</v>
      </c>
      <c r="T179" s="4">
        <v>9435.56</v>
      </c>
      <c r="U179" s="4">
        <f aca="true" t="shared" si="171" ref="U179:Z179">SUM(U177:U178)</f>
        <v>17525</v>
      </c>
      <c r="V179" s="4">
        <f t="shared" si="171"/>
        <v>24152</v>
      </c>
      <c r="W179" s="4">
        <f t="shared" si="171"/>
        <v>8799</v>
      </c>
      <c r="X179" s="4">
        <f t="shared" si="171"/>
        <v>15663</v>
      </c>
      <c r="Y179" s="4">
        <f t="shared" si="171"/>
        <v>8593</v>
      </c>
      <c r="Z179" s="4">
        <f t="shared" si="171"/>
        <v>20933</v>
      </c>
      <c r="AA179" s="4">
        <f>SUM(AA177:AA178)</f>
        <v>13834</v>
      </c>
      <c r="AB179" s="4">
        <f>SUM(AB177:AB178)</f>
        <v>28882</v>
      </c>
      <c r="AC179" s="182">
        <f>SUM(AC177:AC178)</f>
        <v>23700</v>
      </c>
      <c r="AD179" s="182">
        <f>SUM(AD177:AD178)</f>
        <v>21000</v>
      </c>
      <c r="AE179" s="186">
        <f t="shared" si="167"/>
        <v>-7882</v>
      </c>
      <c r="AF179" s="187">
        <f t="shared" si="168"/>
        <v>-0.27290353853611243</v>
      </c>
    </row>
    <row r="180" spans="1:32" ht="12" customHeight="1">
      <c r="A180" s="27">
        <v>2004</v>
      </c>
      <c r="B180" s="28" t="s">
        <v>101</v>
      </c>
      <c r="C180" s="39">
        <v>716</v>
      </c>
      <c r="D180" s="39">
        <v>820</v>
      </c>
      <c r="E180" s="39">
        <v>884</v>
      </c>
      <c r="F180" s="39">
        <v>1200</v>
      </c>
      <c r="G180" s="39">
        <v>880</v>
      </c>
      <c r="H180" s="39">
        <v>870</v>
      </c>
      <c r="I180" s="39">
        <v>947</v>
      </c>
      <c r="J180" s="39">
        <v>990</v>
      </c>
      <c r="K180" s="39">
        <v>4697</v>
      </c>
      <c r="L180" s="39">
        <v>2271</v>
      </c>
      <c r="M180" s="39">
        <v>2967</v>
      </c>
      <c r="N180" s="39">
        <v>3700</v>
      </c>
      <c r="O180" s="39">
        <v>2393</v>
      </c>
      <c r="P180" s="39">
        <v>4700</v>
      </c>
      <c r="Q180" s="39">
        <v>3345</v>
      </c>
      <c r="R180" s="39">
        <v>3875</v>
      </c>
      <c r="S180" s="39">
        <v>4496</v>
      </c>
      <c r="T180" s="30">
        <v>6200</v>
      </c>
      <c r="U180" s="30">
        <v>6435</v>
      </c>
      <c r="V180" s="30">
        <v>2600</v>
      </c>
      <c r="W180" s="30">
        <v>3365</v>
      </c>
      <c r="X180" s="30">
        <v>3140</v>
      </c>
      <c r="Y180" s="30">
        <v>2185</v>
      </c>
      <c r="Z180" s="30">
        <v>3960</v>
      </c>
      <c r="AA180" s="30">
        <v>3527</v>
      </c>
      <c r="AB180" s="30">
        <v>5900</v>
      </c>
      <c r="AC180" s="183">
        <v>4000</v>
      </c>
      <c r="AD180" s="183">
        <v>4220</v>
      </c>
      <c r="AE180" s="184">
        <f t="shared" si="167"/>
        <v>-1680</v>
      </c>
      <c r="AF180" s="185">
        <f t="shared" si="168"/>
        <v>-0.2847457627118644</v>
      </c>
    </row>
    <row r="181" spans="1:32" ht="12" customHeight="1">
      <c r="A181" s="27">
        <v>2010</v>
      </c>
      <c r="B181" s="28" t="s">
        <v>107</v>
      </c>
      <c r="C181" s="39">
        <v>0</v>
      </c>
      <c r="D181" s="39">
        <v>1300</v>
      </c>
      <c r="E181" s="39">
        <v>956</v>
      </c>
      <c r="F181" s="39">
        <v>1670</v>
      </c>
      <c r="G181" s="39">
        <v>860</v>
      </c>
      <c r="H181" s="39">
        <v>1060</v>
      </c>
      <c r="I181" s="39">
        <v>1007</v>
      </c>
      <c r="J181" s="39">
        <v>2130</v>
      </c>
      <c r="K181" s="39">
        <v>521</v>
      </c>
      <c r="L181" s="39">
        <v>1150</v>
      </c>
      <c r="M181" s="39">
        <v>537.33</v>
      </c>
      <c r="N181" s="39">
        <v>850</v>
      </c>
      <c r="O181" s="39">
        <v>1577</v>
      </c>
      <c r="P181" s="39">
        <v>900</v>
      </c>
      <c r="Q181" s="39">
        <v>465</v>
      </c>
      <c r="R181" s="39">
        <v>1950</v>
      </c>
      <c r="S181" s="39">
        <v>385</v>
      </c>
      <c r="T181" s="30">
        <v>1400</v>
      </c>
      <c r="U181" s="30">
        <v>2122</v>
      </c>
      <c r="V181" s="30">
        <v>5850</v>
      </c>
      <c r="W181" s="30">
        <v>5130</v>
      </c>
      <c r="X181" s="30">
        <v>4900</v>
      </c>
      <c r="Y181" s="30">
        <v>2608</v>
      </c>
      <c r="Z181" s="30">
        <v>4850</v>
      </c>
      <c r="AA181" s="30">
        <v>4655</v>
      </c>
      <c r="AB181" s="30">
        <v>5350</v>
      </c>
      <c r="AC181" s="183">
        <v>4000</v>
      </c>
      <c r="AD181" s="183">
        <v>3680</v>
      </c>
      <c r="AE181" s="184">
        <f t="shared" si="167"/>
        <v>-1670</v>
      </c>
      <c r="AF181" s="185">
        <f t="shared" si="168"/>
        <v>-0.3121495327102804</v>
      </c>
    </row>
    <row r="182" spans="1:32" ht="12" customHeight="1">
      <c r="A182" s="27">
        <v>3001</v>
      </c>
      <c r="B182" s="28" t="s">
        <v>121</v>
      </c>
      <c r="C182" s="39">
        <v>269</v>
      </c>
      <c r="D182" s="39">
        <v>450</v>
      </c>
      <c r="E182" s="39">
        <v>69</v>
      </c>
      <c r="F182" s="39">
        <v>450</v>
      </c>
      <c r="G182" s="39">
        <v>380</v>
      </c>
      <c r="H182" s="39">
        <v>450</v>
      </c>
      <c r="I182" s="39">
        <v>195</v>
      </c>
      <c r="J182" s="39">
        <v>450</v>
      </c>
      <c r="K182" s="39">
        <v>350</v>
      </c>
      <c r="L182" s="39">
        <v>1430</v>
      </c>
      <c r="M182" s="39">
        <v>316</v>
      </c>
      <c r="N182" s="39">
        <v>350</v>
      </c>
      <c r="O182" s="39">
        <v>356</v>
      </c>
      <c r="P182" s="39">
        <v>350</v>
      </c>
      <c r="Q182" s="39">
        <v>349</v>
      </c>
      <c r="R182" s="39">
        <v>350</v>
      </c>
      <c r="S182" s="39">
        <v>427</v>
      </c>
      <c r="T182" s="30">
        <v>400</v>
      </c>
      <c r="U182" s="30">
        <v>940</v>
      </c>
      <c r="V182" s="30">
        <v>400</v>
      </c>
      <c r="W182" s="30">
        <v>295</v>
      </c>
      <c r="X182" s="30">
        <v>400</v>
      </c>
      <c r="Y182" s="30">
        <v>230</v>
      </c>
      <c r="Z182" s="30">
        <v>400</v>
      </c>
      <c r="AA182" s="30">
        <v>474</v>
      </c>
      <c r="AB182" s="30">
        <v>600</v>
      </c>
      <c r="AC182" s="183">
        <v>800</v>
      </c>
      <c r="AD182" s="183">
        <v>400</v>
      </c>
      <c r="AE182" s="184">
        <f t="shared" si="167"/>
        <v>-200</v>
      </c>
      <c r="AF182" s="185">
        <f t="shared" si="168"/>
        <v>-0.3333333333333333</v>
      </c>
    </row>
    <row r="183" spans="1:32" ht="12" customHeight="1">
      <c r="A183" s="27">
        <v>4001</v>
      </c>
      <c r="B183" s="28" t="s">
        <v>127</v>
      </c>
      <c r="C183" s="39">
        <v>2719</v>
      </c>
      <c r="D183" s="39">
        <v>2300</v>
      </c>
      <c r="E183" s="39">
        <v>1132</v>
      </c>
      <c r="F183" s="39">
        <v>860</v>
      </c>
      <c r="G183" s="39">
        <v>770</v>
      </c>
      <c r="H183" s="39">
        <v>0</v>
      </c>
      <c r="I183" s="39"/>
      <c r="J183" s="39"/>
      <c r="K183" s="39"/>
      <c r="L183" s="39">
        <v>0</v>
      </c>
      <c r="M183" s="39"/>
      <c r="N183" s="39"/>
      <c r="O183" s="39"/>
      <c r="P183" s="39"/>
      <c r="Q183" s="39"/>
      <c r="R183" s="39"/>
      <c r="S183" s="39"/>
      <c r="T183" s="30"/>
      <c r="U183" s="30"/>
      <c r="V183" s="30"/>
      <c r="W183" s="30"/>
      <c r="X183" s="30"/>
      <c r="Y183" s="30"/>
      <c r="Z183" s="30"/>
      <c r="AA183" s="30"/>
      <c r="AB183" s="30"/>
      <c r="AC183" s="183"/>
      <c r="AD183" s="183"/>
      <c r="AE183" s="184">
        <f t="shared" si="167"/>
        <v>0</v>
      </c>
      <c r="AF183" s="185"/>
    </row>
    <row r="184" spans="1:32" s="26" customFormat="1" ht="12" customHeight="1">
      <c r="A184" s="34"/>
      <c r="B184" s="28" t="s">
        <v>141</v>
      </c>
      <c r="C184" s="38">
        <f aca="true" t="shared" si="172" ref="C184:H184">SUM(C180:C183)</f>
        <v>3704</v>
      </c>
      <c r="D184" s="38">
        <f t="shared" si="172"/>
        <v>4870</v>
      </c>
      <c r="E184" s="38">
        <f t="shared" si="172"/>
        <v>3041</v>
      </c>
      <c r="F184" s="38">
        <f t="shared" si="172"/>
        <v>4180</v>
      </c>
      <c r="G184" s="38">
        <f>SUM(G180:G183)</f>
        <v>2890</v>
      </c>
      <c r="H184" s="38">
        <f t="shared" si="172"/>
        <v>2380</v>
      </c>
      <c r="I184" s="38">
        <f aca="true" t="shared" si="173" ref="I184:Q184">SUM(I180:I183)</f>
        <v>2149</v>
      </c>
      <c r="J184" s="38">
        <f t="shared" si="173"/>
        <v>3570</v>
      </c>
      <c r="K184" s="38">
        <f t="shared" si="173"/>
        <v>5568</v>
      </c>
      <c r="L184" s="38">
        <f t="shared" si="173"/>
        <v>4851</v>
      </c>
      <c r="M184" s="38">
        <f t="shared" si="173"/>
        <v>3820.33</v>
      </c>
      <c r="N184" s="38">
        <f t="shared" si="173"/>
        <v>4900</v>
      </c>
      <c r="O184" s="38">
        <f t="shared" si="173"/>
        <v>4326</v>
      </c>
      <c r="P184" s="38">
        <f t="shared" si="173"/>
        <v>5950</v>
      </c>
      <c r="Q184" s="38">
        <f t="shared" si="173"/>
        <v>4159</v>
      </c>
      <c r="R184" s="38">
        <f>SUM(R180:R183)</f>
        <v>6175</v>
      </c>
      <c r="S184" s="38">
        <f>SUM(S180:S183)</f>
        <v>5308</v>
      </c>
      <c r="T184" s="4">
        <v>8000</v>
      </c>
      <c r="U184" s="4">
        <f aca="true" t="shared" si="174" ref="U184:Z184">SUM(U180:U183)</f>
        <v>9497</v>
      </c>
      <c r="V184" s="4">
        <f t="shared" si="174"/>
        <v>8850</v>
      </c>
      <c r="W184" s="4">
        <f t="shared" si="174"/>
        <v>8790</v>
      </c>
      <c r="X184" s="4">
        <f t="shared" si="174"/>
        <v>8440</v>
      </c>
      <c r="Y184" s="4">
        <f t="shared" si="174"/>
        <v>5023</v>
      </c>
      <c r="Z184" s="4">
        <f t="shared" si="174"/>
        <v>9210</v>
      </c>
      <c r="AA184" s="4">
        <f>SUM(AA180:AA183)</f>
        <v>8656</v>
      </c>
      <c r="AB184" s="4">
        <f>SUM(AB180:AB183)</f>
        <v>11850</v>
      </c>
      <c r="AC184" s="182">
        <f>SUM(AC180:AC183)</f>
        <v>8800</v>
      </c>
      <c r="AD184" s="182">
        <f>SUM(AD180:AD183)</f>
        <v>8300</v>
      </c>
      <c r="AE184" s="186">
        <f t="shared" si="167"/>
        <v>-3550</v>
      </c>
      <c r="AF184" s="187">
        <f t="shared" si="168"/>
        <v>-0.29957805907172996</v>
      </c>
    </row>
    <row r="185" spans="1:32" s="26" customFormat="1" ht="12" customHeight="1">
      <c r="A185" s="34">
        <v>140</v>
      </c>
      <c r="B185" s="28" t="s">
        <v>52</v>
      </c>
      <c r="C185" s="38">
        <f aca="true" t="shared" si="175" ref="C185:M185">SUM(C179+C184)</f>
        <v>8613</v>
      </c>
      <c r="D185" s="38">
        <f t="shared" si="175"/>
        <v>9565</v>
      </c>
      <c r="E185" s="38">
        <f t="shared" si="175"/>
        <v>6366</v>
      </c>
      <c r="F185" s="38">
        <f t="shared" si="175"/>
        <v>9931</v>
      </c>
      <c r="G185" s="38">
        <f t="shared" si="175"/>
        <v>6556</v>
      </c>
      <c r="H185" s="38">
        <f t="shared" si="175"/>
        <v>6945</v>
      </c>
      <c r="I185" s="38">
        <f t="shared" si="175"/>
        <v>6914</v>
      </c>
      <c r="J185" s="38">
        <f t="shared" si="175"/>
        <v>10002</v>
      </c>
      <c r="K185" s="38">
        <f t="shared" si="175"/>
        <v>9999</v>
      </c>
      <c r="L185" s="38">
        <f t="shared" si="175"/>
        <v>8972</v>
      </c>
      <c r="M185" s="38">
        <f t="shared" si="175"/>
        <v>8240.33</v>
      </c>
      <c r="N185" s="38">
        <v>11328</v>
      </c>
      <c r="O185" s="4">
        <f aca="true" t="shared" si="176" ref="O185:X185">SUM((O184+O179))</f>
        <v>8764</v>
      </c>
      <c r="P185" s="4">
        <f t="shared" si="176"/>
        <v>13032</v>
      </c>
      <c r="Q185" s="4">
        <f t="shared" si="176"/>
        <v>9331</v>
      </c>
      <c r="R185" s="4">
        <f t="shared" si="176"/>
        <v>12382</v>
      </c>
      <c r="S185" s="4">
        <f t="shared" si="176"/>
        <v>10664</v>
      </c>
      <c r="T185" s="4">
        <f t="shared" si="176"/>
        <v>17435.559999999998</v>
      </c>
      <c r="U185" s="4">
        <f t="shared" si="176"/>
        <v>27022</v>
      </c>
      <c r="V185" s="4">
        <f t="shared" si="176"/>
        <v>33002</v>
      </c>
      <c r="W185" s="4">
        <f t="shared" si="176"/>
        <v>17589</v>
      </c>
      <c r="X185" s="4">
        <f t="shared" si="176"/>
        <v>24103</v>
      </c>
      <c r="Y185" s="4">
        <f aca="true" t="shared" si="177" ref="Y185:AD185">SUM((Y184+Y179))</f>
        <v>13616</v>
      </c>
      <c r="Z185" s="4">
        <f t="shared" si="177"/>
        <v>30143</v>
      </c>
      <c r="AA185" s="4">
        <f t="shared" si="177"/>
        <v>22490</v>
      </c>
      <c r="AB185" s="4">
        <f t="shared" si="177"/>
        <v>40732</v>
      </c>
      <c r="AC185" s="182">
        <f t="shared" si="177"/>
        <v>32500</v>
      </c>
      <c r="AD185" s="182">
        <f t="shared" si="177"/>
        <v>29300</v>
      </c>
      <c r="AE185" s="186">
        <f t="shared" si="167"/>
        <v>-11432</v>
      </c>
      <c r="AF185" s="187">
        <f t="shared" si="168"/>
        <v>-0.2806638515172346</v>
      </c>
    </row>
    <row r="186" spans="1:32" ht="12" customHeight="1">
      <c r="A186" s="3"/>
      <c r="B186" s="32"/>
      <c r="C186" s="3" t="s">
        <v>1</v>
      </c>
      <c r="D186" s="6" t="s">
        <v>2</v>
      </c>
      <c r="E186" s="6" t="s">
        <v>1</v>
      </c>
      <c r="F186" s="6" t="s">
        <v>2</v>
      </c>
      <c r="G186" s="6" t="s">
        <v>1</v>
      </c>
      <c r="H186" s="6" t="s">
        <v>2</v>
      </c>
      <c r="I186" s="6" t="s">
        <v>1</v>
      </c>
      <c r="J186" s="6" t="s">
        <v>2</v>
      </c>
      <c r="K186" s="6" t="s">
        <v>1</v>
      </c>
      <c r="L186" s="6" t="s">
        <v>2</v>
      </c>
      <c r="M186" s="6" t="s">
        <v>1</v>
      </c>
      <c r="N186" s="6" t="s">
        <v>2</v>
      </c>
      <c r="O186" s="6" t="s">
        <v>1</v>
      </c>
      <c r="P186" s="6" t="s">
        <v>2</v>
      </c>
      <c r="Q186" s="6" t="s">
        <v>44</v>
      </c>
      <c r="R186" s="6" t="s">
        <v>2</v>
      </c>
      <c r="S186" s="6" t="s">
        <v>1</v>
      </c>
      <c r="T186" s="6" t="s">
        <v>2</v>
      </c>
      <c r="U186" s="6" t="s">
        <v>44</v>
      </c>
      <c r="V186" s="6" t="s">
        <v>2</v>
      </c>
      <c r="W186" s="6" t="s">
        <v>1</v>
      </c>
      <c r="X186" s="6" t="s">
        <v>2</v>
      </c>
      <c r="Y186" s="6" t="s">
        <v>1</v>
      </c>
      <c r="Z186" s="6" t="s">
        <v>2</v>
      </c>
      <c r="AA186" s="6" t="s">
        <v>1</v>
      </c>
      <c r="AB186" s="6" t="s">
        <v>2</v>
      </c>
      <c r="AC186" s="3" t="s">
        <v>190</v>
      </c>
      <c r="AD186" s="3" t="s">
        <v>2</v>
      </c>
      <c r="AE186" s="6" t="s">
        <v>4</v>
      </c>
      <c r="AF186" s="7" t="s">
        <v>5</v>
      </c>
    </row>
    <row r="187" spans="1:32" ht="12" customHeight="1">
      <c r="A187" s="3">
        <v>150</v>
      </c>
      <c r="B187" s="32" t="s">
        <v>53</v>
      </c>
      <c r="C187" s="3" t="s">
        <v>6</v>
      </c>
      <c r="D187" s="6" t="s">
        <v>7</v>
      </c>
      <c r="E187" s="6" t="s">
        <v>7</v>
      </c>
      <c r="F187" s="6" t="s">
        <v>8</v>
      </c>
      <c r="G187" s="6" t="s">
        <v>8</v>
      </c>
      <c r="H187" s="6" t="s">
        <v>9</v>
      </c>
      <c r="I187" s="6" t="s">
        <v>9</v>
      </c>
      <c r="J187" s="6" t="s">
        <v>10</v>
      </c>
      <c r="K187" s="6" t="s">
        <v>10</v>
      </c>
      <c r="L187" s="6" t="s">
        <v>11</v>
      </c>
      <c r="M187" s="6" t="s">
        <v>11</v>
      </c>
      <c r="N187" s="6" t="s">
        <v>45</v>
      </c>
      <c r="O187" s="6" t="s">
        <v>12</v>
      </c>
      <c r="P187" s="6" t="s">
        <v>46</v>
      </c>
      <c r="Q187" s="6" t="s">
        <v>46</v>
      </c>
      <c r="R187" s="6" t="s">
        <v>47</v>
      </c>
      <c r="S187" s="6" t="s">
        <v>14</v>
      </c>
      <c r="T187" s="6" t="s">
        <v>15</v>
      </c>
      <c r="U187" s="6" t="s">
        <v>15</v>
      </c>
      <c r="V187" s="6" t="s">
        <v>16</v>
      </c>
      <c r="W187" s="6" t="s">
        <v>16</v>
      </c>
      <c r="X187" s="6" t="s">
        <v>17</v>
      </c>
      <c r="Y187" s="6" t="s">
        <v>17</v>
      </c>
      <c r="Z187" s="6" t="s">
        <v>18</v>
      </c>
      <c r="AA187" s="6" t="s">
        <v>18</v>
      </c>
      <c r="AB187" s="6" t="s">
        <v>19</v>
      </c>
      <c r="AC187" s="6" t="s">
        <v>19</v>
      </c>
      <c r="AD187" s="6" t="s">
        <v>441</v>
      </c>
      <c r="AE187" s="6" t="s">
        <v>442</v>
      </c>
      <c r="AF187" s="7" t="s">
        <v>442</v>
      </c>
    </row>
    <row r="188" spans="1:32" ht="12" customHeight="1">
      <c r="A188" s="27">
        <v>1002</v>
      </c>
      <c r="B188" s="28" t="s">
        <v>94</v>
      </c>
      <c r="C188" s="39">
        <v>1326</v>
      </c>
      <c r="D188" s="39">
        <v>1750</v>
      </c>
      <c r="E188" s="39">
        <v>3740</v>
      </c>
      <c r="F188" s="39">
        <v>2400</v>
      </c>
      <c r="G188" s="39">
        <v>1694</v>
      </c>
      <c r="H188" s="39">
        <v>2400</v>
      </c>
      <c r="I188" s="39">
        <v>1992</v>
      </c>
      <c r="J188" s="39">
        <v>2400</v>
      </c>
      <c r="K188" s="39">
        <v>706</v>
      </c>
      <c r="L188" s="39">
        <v>2400</v>
      </c>
      <c r="M188" s="39">
        <v>91</v>
      </c>
      <c r="N188" s="39">
        <v>2622</v>
      </c>
      <c r="O188" s="39">
        <v>0</v>
      </c>
      <c r="P188" s="39">
        <v>2622</v>
      </c>
      <c r="Q188" s="39">
        <v>0</v>
      </c>
      <c r="R188" s="39">
        <v>2622</v>
      </c>
      <c r="S188" s="39">
        <v>1196</v>
      </c>
      <c r="T188" s="39">
        <v>2622</v>
      </c>
      <c r="U188" s="39">
        <v>1397</v>
      </c>
      <c r="V188" s="39">
        <v>2000</v>
      </c>
      <c r="W188" s="39">
        <v>1394</v>
      </c>
      <c r="X188" s="39">
        <v>1700</v>
      </c>
      <c r="Y188" s="39">
        <v>1150</v>
      </c>
      <c r="Z188" s="39">
        <v>1700</v>
      </c>
      <c r="AA188" s="39">
        <v>1535</v>
      </c>
      <c r="AB188" s="39">
        <v>1500</v>
      </c>
      <c r="AC188" s="39">
        <v>1500</v>
      </c>
      <c r="AD188" s="39">
        <v>1500</v>
      </c>
      <c r="AE188" s="16">
        <f>SUM(AD188-AB188)</f>
        <v>0</v>
      </c>
      <c r="AF188" s="33">
        <f>SUM(AE188/AB188)</f>
        <v>0</v>
      </c>
    </row>
    <row r="189" spans="1:32" ht="12" customHeight="1">
      <c r="A189" s="27">
        <v>1020</v>
      </c>
      <c r="B189" s="28" t="s">
        <v>96</v>
      </c>
      <c r="C189" s="39">
        <v>22</v>
      </c>
      <c r="D189" s="39">
        <v>135</v>
      </c>
      <c r="E189" s="39">
        <v>0</v>
      </c>
      <c r="F189" s="39">
        <v>183</v>
      </c>
      <c r="G189" s="39">
        <v>0</v>
      </c>
      <c r="H189" s="39">
        <v>183</v>
      </c>
      <c r="I189" s="39">
        <v>45</v>
      </c>
      <c r="J189" s="39">
        <v>183</v>
      </c>
      <c r="K189" s="39">
        <v>28</v>
      </c>
      <c r="L189" s="39">
        <v>183</v>
      </c>
      <c r="M189" s="39">
        <v>0</v>
      </c>
      <c r="N189" s="39">
        <v>183</v>
      </c>
      <c r="O189" s="39">
        <v>0</v>
      </c>
      <c r="P189" s="39">
        <v>183</v>
      </c>
      <c r="Q189" s="39">
        <v>0</v>
      </c>
      <c r="R189" s="39">
        <v>183</v>
      </c>
      <c r="S189" s="39">
        <v>37</v>
      </c>
      <c r="T189" s="39">
        <v>183</v>
      </c>
      <c r="U189" s="39">
        <v>107</v>
      </c>
      <c r="V189" s="39">
        <v>153</v>
      </c>
      <c r="W189" s="39">
        <v>106</v>
      </c>
      <c r="X189" s="39">
        <v>130</v>
      </c>
      <c r="Y189" s="39">
        <v>124</v>
      </c>
      <c r="Z189" s="39">
        <v>130</v>
      </c>
      <c r="AA189" s="39">
        <v>119</v>
      </c>
      <c r="AB189" s="39">
        <v>115</v>
      </c>
      <c r="AC189" s="39">
        <v>115</v>
      </c>
      <c r="AD189" s="39">
        <v>115</v>
      </c>
      <c r="AE189" s="16">
        <f aca="true" t="shared" si="178" ref="AE189:AE199">SUM(AD189-AB189)</f>
        <v>0</v>
      </c>
      <c r="AF189" s="33">
        <f aca="true" t="shared" si="179" ref="AF189:AF199">SUM(AE189/AB189)</f>
        <v>0</v>
      </c>
    </row>
    <row r="190" spans="1:32" s="26" customFormat="1" ht="12" customHeight="1">
      <c r="A190" s="34"/>
      <c r="B190" s="28" t="s">
        <v>133</v>
      </c>
      <c r="C190" s="38">
        <f aca="true" t="shared" si="180" ref="C190:Z190">SUM(C188:C189)</f>
        <v>1348</v>
      </c>
      <c r="D190" s="38">
        <f t="shared" si="180"/>
        <v>1885</v>
      </c>
      <c r="E190" s="38">
        <f t="shared" si="180"/>
        <v>3740</v>
      </c>
      <c r="F190" s="38">
        <f t="shared" si="180"/>
        <v>2583</v>
      </c>
      <c r="G190" s="38">
        <f>SUM(G188:G189)</f>
        <v>1694</v>
      </c>
      <c r="H190" s="38">
        <f t="shared" si="180"/>
        <v>2583</v>
      </c>
      <c r="I190" s="38">
        <f t="shared" si="180"/>
        <v>2037</v>
      </c>
      <c r="J190" s="38">
        <f t="shared" si="180"/>
        <v>2583</v>
      </c>
      <c r="K190" s="38">
        <f t="shared" si="180"/>
        <v>734</v>
      </c>
      <c r="L190" s="38">
        <f t="shared" si="180"/>
        <v>2583</v>
      </c>
      <c r="M190" s="38">
        <f t="shared" si="180"/>
        <v>91</v>
      </c>
      <c r="N190" s="38">
        <f t="shared" si="180"/>
        <v>2805</v>
      </c>
      <c r="O190" s="38">
        <f t="shared" si="180"/>
        <v>0</v>
      </c>
      <c r="P190" s="38">
        <f t="shared" si="180"/>
        <v>2805</v>
      </c>
      <c r="Q190" s="38">
        <f t="shared" si="180"/>
        <v>0</v>
      </c>
      <c r="R190" s="38">
        <f t="shared" si="180"/>
        <v>2805</v>
      </c>
      <c r="S190" s="38">
        <f t="shared" si="180"/>
        <v>1233</v>
      </c>
      <c r="T190" s="38">
        <f t="shared" si="180"/>
        <v>2805</v>
      </c>
      <c r="U190" s="38">
        <f t="shared" si="180"/>
        <v>1504</v>
      </c>
      <c r="V190" s="38">
        <f t="shared" si="180"/>
        <v>2153</v>
      </c>
      <c r="W190" s="38">
        <f t="shared" si="180"/>
        <v>1500</v>
      </c>
      <c r="X190" s="38">
        <f t="shared" si="180"/>
        <v>1830</v>
      </c>
      <c r="Y190" s="38">
        <f t="shared" si="180"/>
        <v>1274</v>
      </c>
      <c r="Z190" s="38">
        <f t="shared" si="180"/>
        <v>1830</v>
      </c>
      <c r="AA190" s="38">
        <f>SUM(AA188:AA189)</f>
        <v>1654</v>
      </c>
      <c r="AB190" s="38">
        <f>SUM(AB188:AB189)</f>
        <v>1615</v>
      </c>
      <c r="AC190" s="38">
        <f>SUM(AC188:AC189)</f>
        <v>1615</v>
      </c>
      <c r="AD190" s="38">
        <f>SUM(AD188:AD189)</f>
        <v>1615</v>
      </c>
      <c r="AE190" s="23">
        <f t="shared" si="178"/>
        <v>0</v>
      </c>
      <c r="AF190" s="35">
        <f t="shared" si="179"/>
        <v>0</v>
      </c>
    </row>
    <row r="191" spans="1:32" ht="12" customHeight="1">
      <c r="A191" s="27">
        <v>2009</v>
      </c>
      <c r="B191" s="28" t="s">
        <v>152</v>
      </c>
      <c r="C191" s="39">
        <v>0</v>
      </c>
      <c r="D191" s="39">
        <v>500</v>
      </c>
      <c r="E191" s="39">
        <v>0</v>
      </c>
      <c r="F191" s="39">
        <v>250</v>
      </c>
      <c r="G191" s="39">
        <v>0</v>
      </c>
      <c r="H191" s="39">
        <v>250</v>
      </c>
      <c r="I191" s="39">
        <v>37</v>
      </c>
      <c r="J191" s="39">
        <v>250</v>
      </c>
      <c r="K191" s="39">
        <v>0</v>
      </c>
      <c r="L191" s="39">
        <v>250</v>
      </c>
      <c r="M191" s="39">
        <v>45</v>
      </c>
      <c r="N191" s="39">
        <v>250</v>
      </c>
      <c r="O191" s="39">
        <v>105</v>
      </c>
      <c r="P191" s="39">
        <v>250</v>
      </c>
      <c r="Q191" s="39">
        <v>65</v>
      </c>
      <c r="R191" s="39">
        <v>250</v>
      </c>
      <c r="S191" s="39">
        <v>0</v>
      </c>
      <c r="T191" s="39">
        <v>250</v>
      </c>
      <c r="U191" s="39">
        <v>0</v>
      </c>
      <c r="V191" s="39">
        <v>200</v>
      </c>
      <c r="W191" s="39">
        <v>0</v>
      </c>
      <c r="X191" s="39">
        <v>200</v>
      </c>
      <c r="Y191" s="39">
        <v>0</v>
      </c>
      <c r="Z191" s="39">
        <v>200</v>
      </c>
      <c r="AA191" s="39">
        <v>0</v>
      </c>
      <c r="AB191" s="39">
        <v>200</v>
      </c>
      <c r="AC191" s="39">
        <v>200</v>
      </c>
      <c r="AD191" s="39">
        <v>200</v>
      </c>
      <c r="AE191" s="16">
        <f t="shared" si="178"/>
        <v>0</v>
      </c>
      <c r="AF191" s="33">
        <f t="shared" si="179"/>
        <v>0</v>
      </c>
    </row>
    <row r="192" spans="1:32" ht="12" customHeight="1">
      <c r="A192" s="27">
        <v>2060</v>
      </c>
      <c r="B192" s="28" t="s">
        <v>156</v>
      </c>
      <c r="C192" s="39">
        <v>3378</v>
      </c>
      <c r="D192" s="39">
        <v>3750</v>
      </c>
      <c r="E192" s="39">
        <v>3733</v>
      </c>
      <c r="F192" s="39">
        <v>2750</v>
      </c>
      <c r="G192" s="39">
        <v>2588</v>
      </c>
      <c r="H192" s="39">
        <v>2750</v>
      </c>
      <c r="I192" s="39">
        <v>2668</v>
      </c>
      <c r="J192" s="39">
        <v>2750</v>
      </c>
      <c r="K192" s="39">
        <v>2573</v>
      </c>
      <c r="L192" s="39">
        <v>2750</v>
      </c>
      <c r="M192" s="39">
        <v>2438</v>
      </c>
      <c r="N192" s="39">
        <v>3000</v>
      </c>
      <c r="O192" s="39">
        <v>2774</v>
      </c>
      <c r="P192" s="39">
        <v>3000</v>
      </c>
      <c r="Q192" s="39">
        <v>1441</v>
      </c>
      <c r="R192" s="39">
        <v>3000</v>
      </c>
      <c r="S192" s="39">
        <v>4999</v>
      </c>
      <c r="T192" s="39">
        <v>2000</v>
      </c>
      <c r="U192" s="39">
        <v>1992</v>
      </c>
      <c r="V192" s="39">
        <v>1000</v>
      </c>
      <c r="W192" s="39">
        <v>999</v>
      </c>
      <c r="X192" s="39">
        <v>1000</v>
      </c>
      <c r="Y192" s="39">
        <v>780</v>
      </c>
      <c r="Z192" s="39">
        <v>1000</v>
      </c>
      <c r="AA192" s="8">
        <v>958</v>
      </c>
      <c r="AB192" s="39">
        <v>1000</v>
      </c>
      <c r="AC192" s="39">
        <v>1000</v>
      </c>
      <c r="AD192" s="39">
        <v>1000</v>
      </c>
      <c r="AE192" s="16">
        <f t="shared" si="178"/>
        <v>0</v>
      </c>
      <c r="AF192" s="33">
        <f t="shared" si="179"/>
        <v>0</v>
      </c>
    </row>
    <row r="193" spans="1:32" ht="12" customHeight="1">
      <c r="A193" s="27">
        <v>2066</v>
      </c>
      <c r="B193" s="28" t="s">
        <v>157</v>
      </c>
      <c r="C193" s="39">
        <v>5421</v>
      </c>
      <c r="D193" s="39">
        <v>5000</v>
      </c>
      <c r="E193" s="39">
        <v>1355</v>
      </c>
      <c r="F193" s="39">
        <v>4000</v>
      </c>
      <c r="G193" s="39">
        <v>296</v>
      </c>
      <c r="H193" s="39">
        <v>4000</v>
      </c>
      <c r="I193" s="39">
        <v>654</v>
      </c>
      <c r="J193" s="39">
        <v>4000</v>
      </c>
      <c r="K193" s="39">
        <v>429</v>
      </c>
      <c r="L193" s="39">
        <v>4000</v>
      </c>
      <c r="M193" s="39">
        <v>4000</v>
      </c>
      <c r="N193" s="39">
        <v>4000</v>
      </c>
      <c r="O193" s="39">
        <v>18</v>
      </c>
      <c r="P193" s="39">
        <v>4000</v>
      </c>
      <c r="Q193" s="39">
        <v>447</v>
      </c>
      <c r="R193" s="39">
        <v>4000</v>
      </c>
      <c r="S193" s="39">
        <v>475</v>
      </c>
      <c r="T193" s="39">
        <v>4000</v>
      </c>
      <c r="U193" s="39">
        <v>7275</v>
      </c>
      <c r="V193" s="39">
        <v>2000</v>
      </c>
      <c r="W193" s="39">
        <v>608</v>
      </c>
      <c r="X193" s="39">
        <v>2000</v>
      </c>
      <c r="Y193" s="39">
        <v>766</v>
      </c>
      <c r="Z193" s="39">
        <v>2000</v>
      </c>
      <c r="AA193" s="8">
        <v>77</v>
      </c>
      <c r="AB193" s="39">
        <v>2000</v>
      </c>
      <c r="AC193" s="39">
        <v>2000</v>
      </c>
      <c r="AD193" s="39">
        <v>2000</v>
      </c>
      <c r="AE193" s="16">
        <f t="shared" si="178"/>
        <v>0</v>
      </c>
      <c r="AF193" s="33">
        <f t="shared" si="179"/>
        <v>0</v>
      </c>
    </row>
    <row r="194" spans="1:32" ht="12" customHeight="1">
      <c r="A194" s="27">
        <v>2070</v>
      </c>
      <c r="B194" s="28" t="s">
        <v>158</v>
      </c>
      <c r="C194" s="39">
        <v>1633</v>
      </c>
      <c r="D194" s="39">
        <v>2000</v>
      </c>
      <c r="E194" s="39">
        <v>883</v>
      </c>
      <c r="F194" s="39">
        <v>2000</v>
      </c>
      <c r="G194" s="39">
        <v>1318</v>
      </c>
      <c r="H194" s="39">
        <v>2000</v>
      </c>
      <c r="I194" s="39">
        <v>2071</v>
      </c>
      <c r="J194" s="39">
        <v>2000</v>
      </c>
      <c r="K194" s="39">
        <v>375</v>
      </c>
      <c r="L194" s="39">
        <v>2000</v>
      </c>
      <c r="M194" s="39">
        <v>1581</v>
      </c>
      <c r="N194" s="39">
        <v>2000</v>
      </c>
      <c r="O194" s="39">
        <v>41</v>
      </c>
      <c r="P194" s="39">
        <v>2000</v>
      </c>
      <c r="Q194" s="39">
        <v>0</v>
      </c>
      <c r="R194" s="39">
        <v>2000</v>
      </c>
      <c r="S194" s="39">
        <v>150</v>
      </c>
      <c r="T194" s="39">
        <v>2000</v>
      </c>
      <c r="U194" s="39">
        <v>490</v>
      </c>
      <c r="V194" s="39">
        <v>1000</v>
      </c>
      <c r="W194" s="39">
        <v>875</v>
      </c>
      <c r="X194" s="39">
        <v>1000</v>
      </c>
      <c r="Y194" s="39">
        <v>223</v>
      </c>
      <c r="Z194" s="39">
        <v>1000</v>
      </c>
      <c r="AA194" s="8">
        <v>576</v>
      </c>
      <c r="AB194" s="39">
        <v>1000</v>
      </c>
      <c r="AC194" s="39">
        <v>1000</v>
      </c>
      <c r="AD194" s="39">
        <v>1000</v>
      </c>
      <c r="AE194" s="16">
        <f t="shared" si="178"/>
        <v>0</v>
      </c>
      <c r="AF194" s="33">
        <f t="shared" si="179"/>
        <v>0</v>
      </c>
    </row>
    <row r="195" spans="1:32" ht="12" customHeight="1">
      <c r="A195" s="27">
        <v>2080</v>
      </c>
      <c r="B195" s="28" t="s">
        <v>159</v>
      </c>
      <c r="C195" s="39">
        <v>0</v>
      </c>
      <c r="D195" s="39">
        <v>500</v>
      </c>
      <c r="E195" s="39">
        <v>127</v>
      </c>
      <c r="F195" s="39">
        <v>250</v>
      </c>
      <c r="G195" s="39">
        <v>0</v>
      </c>
      <c r="H195" s="39">
        <v>250</v>
      </c>
      <c r="I195" s="39">
        <v>0</v>
      </c>
      <c r="J195" s="39">
        <v>250</v>
      </c>
      <c r="K195" s="39">
        <v>169</v>
      </c>
      <c r="L195" s="39">
        <v>250</v>
      </c>
      <c r="M195" s="39">
        <v>0</v>
      </c>
      <c r="N195" s="39">
        <v>2000</v>
      </c>
      <c r="O195" s="39">
        <v>1306</v>
      </c>
      <c r="P195" s="39">
        <v>2000</v>
      </c>
      <c r="Q195" s="39">
        <v>4714</v>
      </c>
      <c r="R195" s="39">
        <v>2500</v>
      </c>
      <c r="S195" s="39">
        <v>3484</v>
      </c>
      <c r="T195" s="39">
        <v>2500</v>
      </c>
      <c r="U195" s="39">
        <v>0</v>
      </c>
      <c r="V195" s="39">
        <v>1250</v>
      </c>
      <c r="W195" s="39">
        <v>991</v>
      </c>
      <c r="X195" s="39">
        <v>1250</v>
      </c>
      <c r="Y195" s="39">
        <v>20</v>
      </c>
      <c r="Z195" s="39">
        <v>1250</v>
      </c>
      <c r="AA195" s="39">
        <v>900</v>
      </c>
      <c r="AB195" s="39">
        <v>1250</v>
      </c>
      <c r="AC195" s="39">
        <v>1250</v>
      </c>
      <c r="AD195" s="39">
        <v>1250</v>
      </c>
      <c r="AE195" s="16">
        <f t="shared" si="178"/>
        <v>0</v>
      </c>
      <c r="AF195" s="33">
        <f t="shared" si="179"/>
        <v>0</v>
      </c>
    </row>
    <row r="196" spans="1:32" ht="12" customHeight="1">
      <c r="A196" s="27">
        <v>2081</v>
      </c>
      <c r="B196" s="28" t="s">
        <v>160</v>
      </c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>
        <v>2000</v>
      </c>
      <c r="U196" s="39">
        <v>32</v>
      </c>
      <c r="V196" s="39">
        <v>1000</v>
      </c>
      <c r="W196" s="39">
        <v>405</v>
      </c>
      <c r="X196" s="39">
        <v>1000</v>
      </c>
      <c r="Y196" s="39">
        <v>233</v>
      </c>
      <c r="Z196" s="39">
        <v>1000</v>
      </c>
      <c r="AA196" s="39">
        <v>152</v>
      </c>
      <c r="AB196" s="39">
        <v>1000</v>
      </c>
      <c r="AC196" s="39">
        <v>1000</v>
      </c>
      <c r="AD196" s="39">
        <v>1000</v>
      </c>
      <c r="AE196" s="16">
        <f t="shared" si="178"/>
        <v>0</v>
      </c>
      <c r="AF196" s="33">
        <f t="shared" si="179"/>
        <v>0</v>
      </c>
    </row>
    <row r="197" spans="1:32" ht="12" customHeight="1">
      <c r="A197" s="27">
        <v>2090</v>
      </c>
      <c r="B197" s="28" t="s">
        <v>131</v>
      </c>
      <c r="C197" s="39">
        <v>4610</v>
      </c>
      <c r="D197" s="39">
        <v>6000</v>
      </c>
      <c r="E197" s="39">
        <v>4647</v>
      </c>
      <c r="F197" s="39">
        <v>6000</v>
      </c>
      <c r="G197" s="39">
        <v>6836</v>
      </c>
      <c r="H197" s="39">
        <v>6000</v>
      </c>
      <c r="I197" s="39">
        <v>6883</v>
      </c>
      <c r="J197" s="39">
        <v>4000</v>
      </c>
      <c r="K197" s="39">
        <v>4180</v>
      </c>
      <c r="L197" s="39">
        <v>4000</v>
      </c>
      <c r="M197" s="39">
        <v>2231</v>
      </c>
      <c r="N197" s="39">
        <v>4200</v>
      </c>
      <c r="O197" s="39">
        <v>4702</v>
      </c>
      <c r="P197" s="39">
        <v>4200</v>
      </c>
      <c r="Q197" s="39">
        <v>4059</v>
      </c>
      <c r="R197" s="39">
        <v>4500</v>
      </c>
      <c r="S197" s="39">
        <v>4102</v>
      </c>
      <c r="T197" s="39">
        <v>4500</v>
      </c>
      <c r="U197" s="39">
        <v>4441</v>
      </c>
      <c r="V197" s="39">
        <v>2000</v>
      </c>
      <c r="W197" s="39">
        <v>4670</v>
      </c>
      <c r="X197" s="39">
        <v>5250</v>
      </c>
      <c r="Y197" s="39">
        <v>1386</v>
      </c>
      <c r="Z197" s="39">
        <v>5500</v>
      </c>
      <c r="AA197" s="39">
        <v>4492</v>
      </c>
      <c r="AB197" s="39">
        <v>5500</v>
      </c>
      <c r="AC197" s="39">
        <v>5500</v>
      </c>
      <c r="AD197" s="39">
        <v>5500</v>
      </c>
      <c r="AE197" s="16">
        <f t="shared" si="178"/>
        <v>0</v>
      </c>
      <c r="AF197" s="33">
        <f t="shared" si="179"/>
        <v>0</v>
      </c>
    </row>
    <row r="198" spans="1:32" s="26" customFormat="1" ht="12" customHeight="1">
      <c r="A198" s="34"/>
      <c r="B198" s="28" t="s">
        <v>141</v>
      </c>
      <c r="C198" s="38">
        <f aca="true" t="shared" si="181" ref="C198:Z198">SUM(C191:C197)</f>
        <v>15042</v>
      </c>
      <c r="D198" s="38">
        <f t="shared" si="181"/>
        <v>17750</v>
      </c>
      <c r="E198" s="38">
        <f t="shared" si="181"/>
        <v>10745</v>
      </c>
      <c r="F198" s="38">
        <f t="shared" si="181"/>
        <v>15250</v>
      </c>
      <c r="G198" s="38">
        <f t="shared" si="181"/>
        <v>11038</v>
      </c>
      <c r="H198" s="38">
        <f t="shared" si="181"/>
        <v>15250</v>
      </c>
      <c r="I198" s="38">
        <f t="shared" si="181"/>
        <v>12313</v>
      </c>
      <c r="J198" s="38">
        <f t="shared" si="181"/>
        <v>13250</v>
      </c>
      <c r="K198" s="38">
        <f t="shared" si="181"/>
        <v>7726</v>
      </c>
      <c r="L198" s="38">
        <f t="shared" si="181"/>
        <v>13250</v>
      </c>
      <c r="M198" s="38">
        <f t="shared" si="181"/>
        <v>10295</v>
      </c>
      <c r="N198" s="38">
        <f t="shared" si="181"/>
        <v>15450</v>
      </c>
      <c r="O198" s="38">
        <f t="shared" si="181"/>
        <v>8946</v>
      </c>
      <c r="P198" s="38">
        <f t="shared" si="181"/>
        <v>15450</v>
      </c>
      <c r="Q198" s="38">
        <f t="shared" si="181"/>
        <v>10726</v>
      </c>
      <c r="R198" s="38">
        <f t="shared" si="181"/>
        <v>16250</v>
      </c>
      <c r="S198" s="38">
        <f t="shared" si="181"/>
        <v>13210</v>
      </c>
      <c r="T198" s="38">
        <f t="shared" si="181"/>
        <v>17250</v>
      </c>
      <c r="U198" s="38">
        <f t="shared" si="181"/>
        <v>14230</v>
      </c>
      <c r="V198" s="38">
        <f t="shared" si="181"/>
        <v>8450</v>
      </c>
      <c r="W198" s="38">
        <f t="shared" si="181"/>
        <v>8548</v>
      </c>
      <c r="X198" s="38">
        <f t="shared" si="181"/>
        <v>11700</v>
      </c>
      <c r="Y198" s="38">
        <f t="shared" si="181"/>
        <v>3408</v>
      </c>
      <c r="Z198" s="38">
        <f t="shared" si="181"/>
        <v>11950</v>
      </c>
      <c r="AA198" s="38">
        <f>SUM(AA191:AA197)</f>
        <v>7155</v>
      </c>
      <c r="AB198" s="38">
        <f>SUM(AB191:AB197)</f>
        <v>11950</v>
      </c>
      <c r="AC198" s="38">
        <f>SUM(AC191:AC197)</f>
        <v>11950</v>
      </c>
      <c r="AD198" s="38">
        <f>SUM(AD191:AD197)</f>
        <v>11950</v>
      </c>
      <c r="AE198" s="23">
        <f t="shared" si="178"/>
        <v>0</v>
      </c>
      <c r="AF198" s="35">
        <f t="shared" si="179"/>
        <v>0</v>
      </c>
    </row>
    <row r="199" spans="1:32" s="26" customFormat="1" ht="12" customHeight="1">
      <c r="A199" s="34">
        <v>150</v>
      </c>
      <c r="B199" s="28" t="s">
        <v>53</v>
      </c>
      <c r="C199" s="38">
        <f>SUM(C190+C198)</f>
        <v>16390</v>
      </c>
      <c r="D199" s="38">
        <f>SUM(D190+D198)</f>
        <v>19635</v>
      </c>
      <c r="E199" s="38">
        <f>SUM(E190+E198)</f>
        <v>14485</v>
      </c>
      <c r="F199" s="38">
        <f>SUM(F190+F198)</f>
        <v>17833</v>
      </c>
      <c r="G199" s="38">
        <f>SUM(G190+G198)</f>
        <v>12732</v>
      </c>
      <c r="H199" s="38">
        <f aca="true" t="shared" si="182" ref="H199:Z199">SUM(H198+H190)</f>
        <v>17833</v>
      </c>
      <c r="I199" s="38">
        <f t="shared" si="182"/>
        <v>14350</v>
      </c>
      <c r="J199" s="38">
        <f t="shared" si="182"/>
        <v>15833</v>
      </c>
      <c r="K199" s="38">
        <f t="shared" si="182"/>
        <v>8460</v>
      </c>
      <c r="L199" s="38">
        <f t="shared" si="182"/>
        <v>15833</v>
      </c>
      <c r="M199" s="38">
        <f t="shared" si="182"/>
        <v>10386</v>
      </c>
      <c r="N199" s="38">
        <f t="shared" si="182"/>
        <v>18255</v>
      </c>
      <c r="O199" s="38">
        <f t="shared" si="182"/>
        <v>8946</v>
      </c>
      <c r="P199" s="38">
        <f t="shared" si="182"/>
        <v>18255</v>
      </c>
      <c r="Q199" s="38">
        <f t="shared" si="182"/>
        <v>10726</v>
      </c>
      <c r="R199" s="38">
        <f t="shared" si="182"/>
        <v>19055</v>
      </c>
      <c r="S199" s="38">
        <f t="shared" si="182"/>
        <v>14443</v>
      </c>
      <c r="T199" s="38">
        <f t="shared" si="182"/>
        <v>20055</v>
      </c>
      <c r="U199" s="38">
        <f t="shared" si="182"/>
        <v>15734</v>
      </c>
      <c r="V199" s="38">
        <f t="shared" si="182"/>
        <v>10603</v>
      </c>
      <c r="W199" s="38">
        <f t="shared" si="182"/>
        <v>10048</v>
      </c>
      <c r="X199" s="38">
        <f t="shared" si="182"/>
        <v>13530</v>
      </c>
      <c r="Y199" s="38">
        <f t="shared" si="182"/>
        <v>4682</v>
      </c>
      <c r="Z199" s="38">
        <f t="shared" si="182"/>
        <v>13780</v>
      </c>
      <c r="AA199" s="38">
        <f>SUM(AA198+AA190)</f>
        <v>8809</v>
      </c>
      <c r="AB199" s="38">
        <f>SUM(AB198+AB190)</f>
        <v>13565</v>
      </c>
      <c r="AC199" s="38">
        <f>SUM(AC198+AC190)</f>
        <v>13565</v>
      </c>
      <c r="AD199" s="38">
        <f>SUM(AD198+AD190)</f>
        <v>13565</v>
      </c>
      <c r="AE199" s="23">
        <f t="shared" si="178"/>
        <v>0</v>
      </c>
      <c r="AF199" s="35">
        <f t="shared" si="179"/>
        <v>0</v>
      </c>
    </row>
    <row r="200" spans="1:32" ht="12" customHeight="1">
      <c r="A200" s="3">
        <v>160</v>
      </c>
      <c r="B200" s="32" t="s">
        <v>56</v>
      </c>
      <c r="C200" s="3" t="s">
        <v>1</v>
      </c>
      <c r="D200" s="6" t="s">
        <v>2</v>
      </c>
      <c r="E200" s="6" t="s">
        <v>1</v>
      </c>
      <c r="F200" s="6" t="s">
        <v>2</v>
      </c>
      <c r="G200" s="6" t="s">
        <v>1</v>
      </c>
      <c r="H200" s="6" t="s">
        <v>2</v>
      </c>
      <c r="I200" s="6" t="s">
        <v>1</v>
      </c>
      <c r="J200" s="6" t="s">
        <v>2</v>
      </c>
      <c r="K200" s="6" t="s">
        <v>1</v>
      </c>
      <c r="L200" s="6" t="s">
        <v>2</v>
      </c>
      <c r="M200" s="6" t="s">
        <v>1</v>
      </c>
      <c r="N200" s="6" t="s">
        <v>2</v>
      </c>
      <c r="O200" s="6" t="s">
        <v>1</v>
      </c>
      <c r="P200" s="6" t="s">
        <v>2</v>
      </c>
      <c r="Q200" s="6" t="s">
        <v>44</v>
      </c>
      <c r="R200" s="6" t="s">
        <v>2</v>
      </c>
      <c r="S200" s="6" t="s">
        <v>1</v>
      </c>
      <c r="T200" s="6" t="s">
        <v>2</v>
      </c>
      <c r="U200" s="6" t="s">
        <v>44</v>
      </c>
      <c r="V200" s="6" t="s">
        <v>2</v>
      </c>
      <c r="W200" s="6" t="s">
        <v>1</v>
      </c>
      <c r="X200" s="6" t="s">
        <v>2</v>
      </c>
      <c r="Y200" s="6" t="s">
        <v>1</v>
      </c>
      <c r="Z200" s="6" t="s">
        <v>2</v>
      </c>
      <c r="AA200" s="6" t="s">
        <v>1</v>
      </c>
      <c r="AB200" s="6" t="s">
        <v>2</v>
      </c>
      <c r="AC200" s="3" t="s">
        <v>190</v>
      </c>
      <c r="AD200" s="3" t="s">
        <v>2</v>
      </c>
      <c r="AE200" s="6" t="s">
        <v>4</v>
      </c>
      <c r="AF200" s="7" t="s">
        <v>5</v>
      </c>
    </row>
    <row r="201" spans="1:32" ht="12" customHeight="1">
      <c r="A201" s="3"/>
      <c r="B201" s="32"/>
      <c r="C201" s="3" t="s">
        <v>6</v>
      </c>
      <c r="D201" s="6" t="s">
        <v>7</v>
      </c>
      <c r="E201" s="6" t="s">
        <v>7</v>
      </c>
      <c r="F201" s="6" t="s">
        <v>8</v>
      </c>
      <c r="G201" s="6" t="s">
        <v>8</v>
      </c>
      <c r="H201" s="6" t="s">
        <v>9</v>
      </c>
      <c r="I201" s="6" t="s">
        <v>9</v>
      </c>
      <c r="J201" s="6" t="s">
        <v>10</v>
      </c>
      <c r="K201" s="6" t="s">
        <v>10</v>
      </c>
      <c r="L201" s="6" t="s">
        <v>11</v>
      </c>
      <c r="M201" s="6" t="s">
        <v>11</v>
      </c>
      <c r="N201" s="6" t="s">
        <v>45</v>
      </c>
      <c r="O201" s="6" t="s">
        <v>12</v>
      </c>
      <c r="P201" s="6" t="s">
        <v>46</v>
      </c>
      <c r="Q201" s="6" t="s">
        <v>46</v>
      </c>
      <c r="R201" s="6" t="s">
        <v>47</v>
      </c>
      <c r="S201" s="6" t="s">
        <v>14</v>
      </c>
      <c r="T201" s="6" t="s">
        <v>15</v>
      </c>
      <c r="U201" s="6" t="s">
        <v>15</v>
      </c>
      <c r="V201" s="6" t="s">
        <v>16</v>
      </c>
      <c r="W201" s="6" t="s">
        <v>16</v>
      </c>
      <c r="X201" s="6" t="s">
        <v>17</v>
      </c>
      <c r="Y201" s="6" t="s">
        <v>17</v>
      </c>
      <c r="Z201" s="6" t="s">
        <v>18</v>
      </c>
      <c r="AA201" s="6" t="s">
        <v>18</v>
      </c>
      <c r="AB201" s="6" t="s">
        <v>19</v>
      </c>
      <c r="AC201" s="6" t="s">
        <v>19</v>
      </c>
      <c r="AD201" s="6" t="s">
        <v>441</v>
      </c>
      <c r="AE201" s="6" t="s">
        <v>442</v>
      </c>
      <c r="AF201" s="7" t="s">
        <v>442</v>
      </c>
    </row>
    <row r="202" spans="1:32" s="26" customFormat="1" ht="12" customHeight="1">
      <c r="A202" s="27">
        <v>2089</v>
      </c>
      <c r="B202" s="28" t="s">
        <v>161</v>
      </c>
      <c r="C202" s="39">
        <v>21045</v>
      </c>
      <c r="D202" s="39">
        <v>31000</v>
      </c>
      <c r="E202" s="39">
        <v>39907</v>
      </c>
      <c r="F202" s="39">
        <v>40000</v>
      </c>
      <c r="G202" s="39">
        <v>40834</v>
      </c>
      <c r="H202" s="39">
        <v>50000</v>
      </c>
      <c r="I202" s="39">
        <v>57731</v>
      </c>
      <c r="J202" s="39">
        <v>50000</v>
      </c>
      <c r="K202" s="39">
        <v>61869</v>
      </c>
      <c r="L202" s="39">
        <v>67000</v>
      </c>
      <c r="M202" s="39">
        <v>75135</v>
      </c>
      <c r="N202" s="39">
        <v>69000</v>
      </c>
      <c r="O202" s="39">
        <v>72466</v>
      </c>
      <c r="P202" s="39">
        <v>71784</v>
      </c>
      <c r="Q202" s="39">
        <v>78507</v>
      </c>
      <c r="R202" s="39">
        <v>82000</v>
      </c>
      <c r="S202" s="39">
        <v>75997</v>
      </c>
      <c r="T202" s="39">
        <v>84500</v>
      </c>
      <c r="U202" s="39">
        <v>80710</v>
      </c>
      <c r="V202" s="39">
        <v>84500</v>
      </c>
      <c r="W202" s="39">
        <v>86790</v>
      </c>
      <c r="X202" s="39">
        <v>83000</v>
      </c>
      <c r="Y202" s="39">
        <v>85301</v>
      </c>
      <c r="Z202" s="39">
        <v>90500</v>
      </c>
      <c r="AA202" s="39">
        <v>90501</v>
      </c>
      <c r="AB202" s="39">
        <v>90500</v>
      </c>
      <c r="AC202" s="39">
        <v>87804</v>
      </c>
      <c r="AD202" s="39">
        <v>90500</v>
      </c>
      <c r="AE202" s="16">
        <f>SUM(AD202-AB202)</f>
        <v>0</v>
      </c>
      <c r="AF202" s="33">
        <f>SUM(AE202/AB202)</f>
        <v>0</v>
      </c>
    </row>
    <row r="203" spans="1:32" ht="12" customHeight="1">
      <c r="A203" s="27">
        <v>2091</v>
      </c>
      <c r="B203" s="28" t="s">
        <v>162</v>
      </c>
      <c r="C203" s="39">
        <v>718</v>
      </c>
      <c r="D203" s="39">
        <v>3900</v>
      </c>
      <c r="E203" s="39">
        <v>1333</v>
      </c>
      <c r="F203" s="39">
        <v>4000</v>
      </c>
      <c r="G203" s="39">
        <v>860</v>
      </c>
      <c r="H203" s="39">
        <v>4000</v>
      </c>
      <c r="I203" s="39">
        <v>50</v>
      </c>
      <c r="J203" s="39">
        <v>2500</v>
      </c>
      <c r="K203" s="39">
        <v>1850</v>
      </c>
      <c r="L203" s="39">
        <v>2500</v>
      </c>
      <c r="M203" s="39">
        <v>0</v>
      </c>
      <c r="N203" s="39">
        <v>2500</v>
      </c>
      <c r="O203" s="39">
        <v>0</v>
      </c>
      <c r="P203" s="39">
        <v>2500</v>
      </c>
      <c r="Q203" s="39">
        <v>0</v>
      </c>
      <c r="R203" s="39">
        <v>2500</v>
      </c>
      <c r="S203" s="39">
        <v>2567</v>
      </c>
      <c r="T203" s="39">
        <v>2500</v>
      </c>
      <c r="U203" s="39">
        <v>0</v>
      </c>
      <c r="V203" s="39">
        <v>8000</v>
      </c>
      <c r="W203" s="39">
        <v>4300</v>
      </c>
      <c r="X203" s="39">
        <v>8000</v>
      </c>
      <c r="Y203" s="39">
        <v>4300</v>
      </c>
      <c r="Z203" s="39">
        <v>8000</v>
      </c>
      <c r="AA203" s="39">
        <v>4300</v>
      </c>
      <c r="AB203" s="39">
        <v>7400</v>
      </c>
      <c r="AC203" s="39">
        <v>7000</v>
      </c>
      <c r="AD203" s="39">
        <v>7000</v>
      </c>
      <c r="AE203" s="16">
        <f>SUM(AD203-AB203)</f>
        <v>-400</v>
      </c>
      <c r="AF203" s="33">
        <f>SUM(AE203/AB203)</f>
        <v>-0.05405405405405406</v>
      </c>
    </row>
    <row r="204" spans="1:32" ht="12" customHeight="1">
      <c r="A204" s="34">
        <v>160</v>
      </c>
      <c r="B204" s="28" t="s">
        <v>56</v>
      </c>
      <c r="C204" s="38">
        <f aca="true" t="shared" si="183" ref="C204:H204">SUM(C202:C203)</f>
        <v>21763</v>
      </c>
      <c r="D204" s="38">
        <f t="shared" si="183"/>
        <v>34900</v>
      </c>
      <c r="E204" s="38">
        <f t="shared" si="183"/>
        <v>41240</v>
      </c>
      <c r="F204" s="38">
        <f t="shared" si="183"/>
        <v>44000</v>
      </c>
      <c r="G204" s="38">
        <f t="shared" si="183"/>
        <v>41694</v>
      </c>
      <c r="H204" s="38">
        <f t="shared" si="183"/>
        <v>54000</v>
      </c>
      <c r="I204" s="38">
        <f aca="true" t="shared" si="184" ref="I204:Z204">SUM(I202:I203)</f>
        <v>57781</v>
      </c>
      <c r="J204" s="38">
        <f t="shared" si="184"/>
        <v>52500</v>
      </c>
      <c r="K204" s="38">
        <f t="shared" si="184"/>
        <v>63719</v>
      </c>
      <c r="L204" s="38">
        <f t="shared" si="184"/>
        <v>69500</v>
      </c>
      <c r="M204" s="38">
        <f t="shared" si="184"/>
        <v>75135</v>
      </c>
      <c r="N204" s="38">
        <f t="shared" si="184"/>
        <v>71500</v>
      </c>
      <c r="O204" s="38">
        <f t="shared" si="184"/>
        <v>72466</v>
      </c>
      <c r="P204" s="38">
        <f t="shared" si="184"/>
        <v>74284</v>
      </c>
      <c r="Q204" s="38">
        <f t="shared" si="184"/>
        <v>78507</v>
      </c>
      <c r="R204" s="38">
        <f t="shared" si="184"/>
        <v>84500</v>
      </c>
      <c r="S204" s="38">
        <f t="shared" si="184"/>
        <v>78564</v>
      </c>
      <c r="T204" s="38">
        <f t="shared" si="184"/>
        <v>87000</v>
      </c>
      <c r="U204" s="38">
        <f t="shared" si="184"/>
        <v>80710</v>
      </c>
      <c r="V204" s="38">
        <f t="shared" si="184"/>
        <v>92500</v>
      </c>
      <c r="W204" s="38">
        <f t="shared" si="184"/>
        <v>91090</v>
      </c>
      <c r="X204" s="38">
        <f t="shared" si="184"/>
        <v>91000</v>
      </c>
      <c r="Y204" s="38">
        <f t="shared" si="184"/>
        <v>89601</v>
      </c>
      <c r="Z204" s="38">
        <f t="shared" si="184"/>
        <v>98500</v>
      </c>
      <c r="AA204" s="38">
        <f>SUM(AA202:AA203)</f>
        <v>94801</v>
      </c>
      <c r="AB204" s="38">
        <f>SUM(AB202:AB203)</f>
        <v>97900</v>
      </c>
      <c r="AC204" s="38">
        <f>SUM(AC202:AC203)</f>
        <v>94804</v>
      </c>
      <c r="AD204" s="38">
        <f>SUM(AD202:AD203)</f>
        <v>97500</v>
      </c>
      <c r="AE204" s="23">
        <f>SUM(AD204-AB204)</f>
        <v>-400</v>
      </c>
      <c r="AF204" s="35">
        <f>SUM(AE204/AB204)</f>
        <v>-0.0040858018386108275</v>
      </c>
    </row>
    <row r="205" spans="1:32" ht="12" customHeight="1">
      <c r="A205" s="3">
        <v>170</v>
      </c>
      <c r="B205" s="32" t="s">
        <v>57</v>
      </c>
      <c r="C205" s="3" t="s">
        <v>1</v>
      </c>
      <c r="D205" s="6" t="s">
        <v>2</v>
      </c>
      <c r="E205" s="6" t="s">
        <v>1</v>
      </c>
      <c r="F205" s="6" t="s">
        <v>2</v>
      </c>
      <c r="G205" s="6" t="s">
        <v>1</v>
      </c>
      <c r="H205" s="6" t="s">
        <v>2</v>
      </c>
      <c r="I205" s="6" t="s">
        <v>1</v>
      </c>
      <c r="J205" s="6" t="s">
        <v>2</v>
      </c>
      <c r="K205" s="6" t="s">
        <v>1</v>
      </c>
      <c r="L205" s="6" t="s">
        <v>2</v>
      </c>
      <c r="M205" s="6" t="s">
        <v>1</v>
      </c>
      <c r="N205" s="6" t="s">
        <v>2</v>
      </c>
      <c r="O205" s="6" t="s">
        <v>1</v>
      </c>
      <c r="P205" s="6" t="s">
        <v>2</v>
      </c>
      <c r="Q205" s="6" t="s">
        <v>44</v>
      </c>
      <c r="R205" s="6" t="s">
        <v>2</v>
      </c>
      <c r="S205" s="6" t="s">
        <v>1</v>
      </c>
      <c r="T205" s="6" t="s">
        <v>2</v>
      </c>
      <c r="U205" s="6" t="s">
        <v>44</v>
      </c>
      <c r="V205" s="6" t="s">
        <v>2</v>
      </c>
      <c r="W205" s="6" t="s">
        <v>1</v>
      </c>
      <c r="X205" s="6" t="s">
        <v>2</v>
      </c>
      <c r="Y205" s="6" t="s">
        <v>1</v>
      </c>
      <c r="Z205" s="6" t="s">
        <v>2</v>
      </c>
      <c r="AA205" s="6" t="s">
        <v>1</v>
      </c>
      <c r="AB205" s="6" t="s">
        <v>2</v>
      </c>
      <c r="AC205" s="3" t="s">
        <v>190</v>
      </c>
      <c r="AD205" s="3" t="s">
        <v>2</v>
      </c>
      <c r="AE205" s="6" t="s">
        <v>4</v>
      </c>
      <c r="AF205" s="7" t="s">
        <v>5</v>
      </c>
    </row>
    <row r="206" spans="1:32" ht="12" customHeight="1">
      <c r="A206" s="3"/>
      <c r="B206" s="32"/>
      <c r="C206" s="3" t="s">
        <v>6</v>
      </c>
      <c r="D206" s="6" t="s">
        <v>7</v>
      </c>
      <c r="E206" s="6" t="s">
        <v>7</v>
      </c>
      <c r="F206" s="6" t="s">
        <v>8</v>
      </c>
      <c r="G206" s="6" t="s">
        <v>8</v>
      </c>
      <c r="H206" s="6" t="s">
        <v>9</v>
      </c>
      <c r="I206" s="6" t="s">
        <v>9</v>
      </c>
      <c r="J206" s="6" t="s">
        <v>10</v>
      </c>
      <c r="K206" s="6" t="s">
        <v>10</v>
      </c>
      <c r="L206" s="6" t="s">
        <v>11</v>
      </c>
      <c r="M206" s="6" t="s">
        <v>11</v>
      </c>
      <c r="N206" s="6" t="s">
        <v>45</v>
      </c>
      <c r="O206" s="6" t="s">
        <v>12</v>
      </c>
      <c r="P206" s="6" t="s">
        <v>46</v>
      </c>
      <c r="Q206" s="6" t="s">
        <v>46</v>
      </c>
      <c r="R206" s="6" t="s">
        <v>47</v>
      </c>
      <c r="S206" s="6" t="s">
        <v>14</v>
      </c>
      <c r="T206" s="6" t="s">
        <v>15</v>
      </c>
      <c r="U206" s="6" t="s">
        <v>15</v>
      </c>
      <c r="V206" s="6" t="s">
        <v>16</v>
      </c>
      <c r="W206" s="6" t="s">
        <v>16</v>
      </c>
      <c r="X206" s="6" t="s">
        <v>17</v>
      </c>
      <c r="Y206" s="6" t="s">
        <v>17</v>
      </c>
      <c r="Z206" s="6" t="s">
        <v>18</v>
      </c>
      <c r="AA206" s="6" t="s">
        <v>18</v>
      </c>
      <c r="AB206" s="6" t="s">
        <v>19</v>
      </c>
      <c r="AC206" s="6" t="s">
        <v>19</v>
      </c>
      <c r="AD206" s="6" t="s">
        <v>441</v>
      </c>
      <c r="AE206" s="6" t="s">
        <v>442</v>
      </c>
      <c r="AF206" s="7" t="s">
        <v>442</v>
      </c>
    </row>
    <row r="207" spans="1:32" ht="12" customHeight="1">
      <c r="A207" s="27">
        <v>1021</v>
      </c>
      <c r="B207" s="28" t="s">
        <v>163</v>
      </c>
      <c r="C207" s="39">
        <v>806</v>
      </c>
      <c r="D207" s="39">
        <v>1500</v>
      </c>
      <c r="E207" s="39">
        <v>446</v>
      </c>
      <c r="F207" s="39">
        <v>1000</v>
      </c>
      <c r="G207" s="39">
        <v>348</v>
      </c>
      <c r="H207" s="39">
        <v>1000</v>
      </c>
      <c r="I207" s="39">
        <v>312</v>
      </c>
      <c r="J207" s="39">
        <v>1000</v>
      </c>
      <c r="K207" s="39">
        <v>276</v>
      </c>
      <c r="L207" s="39">
        <v>1000</v>
      </c>
      <c r="M207" s="39">
        <v>223</v>
      </c>
      <c r="N207" s="39">
        <v>1000</v>
      </c>
      <c r="O207" s="39">
        <v>2477</v>
      </c>
      <c r="P207" s="39">
        <v>1000</v>
      </c>
      <c r="Q207" s="39">
        <v>2917</v>
      </c>
      <c r="R207" s="39">
        <v>1000</v>
      </c>
      <c r="S207" s="39">
        <v>252</v>
      </c>
      <c r="T207" s="39">
        <v>1000</v>
      </c>
      <c r="U207" s="39">
        <v>63717</v>
      </c>
      <c r="V207" s="39">
        <v>67000</v>
      </c>
      <c r="W207" s="39">
        <v>66180</v>
      </c>
      <c r="X207" s="39">
        <v>76733</v>
      </c>
      <c r="Y207" s="39">
        <v>84438</v>
      </c>
      <c r="Z207" s="39">
        <v>105000</v>
      </c>
      <c r="AA207" s="39">
        <v>97872</v>
      </c>
      <c r="AB207" s="39">
        <v>147000</v>
      </c>
      <c r="AC207" s="39">
        <v>147000</v>
      </c>
      <c r="AD207" s="39">
        <v>189588</v>
      </c>
      <c r="AE207" s="16">
        <f>SUM(AD207-AB207)</f>
        <v>42588</v>
      </c>
      <c r="AF207" s="33">
        <f>SUM(AE207/AB207)</f>
        <v>0.2897142857142857</v>
      </c>
    </row>
    <row r="208" spans="1:32" ht="12" customHeight="1">
      <c r="A208" s="27">
        <v>1023</v>
      </c>
      <c r="B208" s="28" t="s">
        <v>164</v>
      </c>
      <c r="C208" s="39">
        <v>101957</v>
      </c>
      <c r="D208" s="39">
        <v>112574</v>
      </c>
      <c r="E208" s="39">
        <v>112000</v>
      </c>
      <c r="F208" s="39">
        <v>125000</v>
      </c>
      <c r="G208" s="39">
        <v>125736</v>
      </c>
      <c r="H208" s="39">
        <v>128600</v>
      </c>
      <c r="I208" s="39">
        <v>134570</v>
      </c>
      <c r="J208" s="39">
        <v>132000</v>
      </c>
      <c r="K208" s="39">
        <v>156377</v>
      </c>
      <c r="L208" s="39">
        <v>138600</v>
      </c>
      <c r="M208" s="39">
        <v>164646</v>
      </c>
      <c r="N208" s="39">
        <v>172000</v>
      </c>
      <c r="O208" s="39">
        <v>167231</v>
      </c>
      <c r="P208" s="39">
        <v>182700</v>
      </c>
      <c r="Q208" s="39">
        <v>175423</v>
      </c>
      <c r="R208" s="39">
        <v>213000</v>
      </c>
      <c r="S208" s="39">
        <v>210564</v>
      </c>
      <c r="T208" s="39">
        <v>219000</v>
      </c>
      <c r="U208" s="39">
        <v>166332</v>
      </c>
      <c r="V208" s="39">
        <v>145000</v>
      </c>
      <c r="W208" s="39">
        <v>136552</v>
      </c>
      <c r="X208" s="39">
        <v>149028</v>
      </c>
      <c r="Y208" s="39">
        <v>148637</v>
      </c>
      <c r="Z208" s="39">
        <v>148000</v>
      </c>
      <c r="AA208" s="39">
        <v>143344</v>
      </c>
      <c r="AB208" s="39">
        <v>154000</v>
      </c>
      <c r="AC208" s="39">
        <v>156000</v>
      </c>
      <c r="AD208" s="39">
        <v>160000</v>
      </c>
      <c r="AE208" s="16">
        <f aca="true" t="shared" si="185" ref="AE208:AE217">SUM(AD208-AB208)</f>
        <v>6000</v>
      </c>
      <c r="AF208" s="33">
        <f aca="true" t="shared" si="186" ref="AF208:AF217">SUM(AE208/AB208)</f>
        <v>0.03896103896103896</v>
      </c>
    </row>
    <row r="209" spans="1:32" ht="12" customHeight="1">
      <c r="A209" s="27">
        <v>1024</v>
      </c>
      <c r="B209" s="28" t="s">
        <v>165</v>
      </c>
      <c r="C209" s="39">
        <v>8592</v>
      </c>
      <c r="D209" s="39">
        <v>12661</v>
      </c>
      <c r="E209" s="39">
        <v>9000</v>
      </c>
      <c r="F209" s="39">
        <v>9500</v>
      </c>
      <c r="G209" s="39">
        <v>13464</v>
      </c>
      <c r="H209" s="39">
        <v>9750</v>
      </c>
      <c r="I209" s="39">
        <v>16312</v>
      </c>
      <c r="J209" s="39">
        <v>14500</v>
      </c>
      <c r="K209" s="39">
        <v>18085</v>
      </c>
      <c r="L209" s="39">
        <v>18000</v>
      </c>
      <c r="M209" s="39">
        <v>17844</v>
      </c>
      <c r="N209" s="39">
        <v>18700</v>
      </c>
      <c r="O209" s="39">
        <v>19133</v>
      </c>
      <c r="P209" s="39">
        <v>19630</v>
      </c>
      <c r="Q209" s="39">
        <v>19690</v>
      </c>
      <c r="R209" s="39">
        <v>23000</v>
      </c>
      <c r="S209" s="39">
        <v>16028</v>
      </c>
      <c r="T209" s="39">
        <v>23000</v>
      </c>
      <c r="U209" s="39">
        <v>16443</v>
      </c>
      <c r="V209" s="39">
        <v>15000</v>
      </c>
      <c r="W209" s="39">
        <v>15677</v>
      </c>
      <c r="X209" s="39">
        <v>14300</v>
      </c>
      <c r="Y209" s="39">
        <v>15513</v>
      </c>
      <c r="Z209" s="39">
        <v>21000</v>
      </c>
      <c r="AA209" s="39">
        <v>15798</v>
      </c>
      <c r="AB209" s="39">
        <v>21000</v>
      </c>
      <c r="AC209" s="39">
        <v>15624</v>
      </c>
      <c r="AD209" s="39">
        <v>17500</v>
      </c>
      <c r="AE209" s="16">
        <f t="shared" si="185"/>
        <v>-3500</v>
      </c>
      <c r="AF209" s="33">
        <f t="shared" si="186"/>
        <v>-0.16666666666666666</v>
      </c>
    </row>
    <row r="210" spans="1:32" ht="12" customHeight="1">
      <c r="A210" s="27">
        <v>1025</v>
      </c>
      <c r="B210" s="28" t="s">
        <v>166</v>
      </c>
      <c r="C210" s="39">
        <v>236283</v>
      </c>
      <c r="D210" s="39">
        <v>281176</v>
      </c>
      <c r="E210" s="39">
        <v>304000</v>
      </c>
      <c r="F210" s="39">
        <v>364106</v>
      </c>
      <c r="G210" s="39">
        <v>358097</v>
      </c>
      <c r="H210" s="39">
        <v>406500</v>
      </c>
      <c r="I210" s="39">
        <v>409744</v>
      </c>
      <c r="J210" s="39">
        <v>431220</v>
      </c>
      <c r="K210" s="39">
        <v>448816</v>
      </c>
      <c r="L210" s="39">
        <v>500000</v>
      </c>
      <c r="M210" s="39">
        <v>463563</v>
      </c>
      <c r="N210" s="39">
        <v>490000</v>
      </c>
      <c r="O210" s="39">
        <v>451210</v>
      </c>
      <c r="P210" s="39">
        <v>498305</v>
      </c>
      <c r="Q210" s="39">
        <v>509416</v>
      </c>
      <c r="R210" s="39">
        <v>502500</v>
      </c>
      <c r="S210" s="39">
        <v>515934</v>
      </c>
      <c r="T210" s="39">
        <v>509000</v>
      </c>
      <c r="U210" s="39">
        <v>514705</v>
      </c>
      <c r="V210" s="39">
        <v>511000</v>
      </c>
      <c r="W210" s="39">
        <v>511140</v>
      </c>
      <c r="X210" s="39">
        <v>577600</v>
      </c>
      <c r="Y210" s="39">
        <v>533319</v>
      </c>
      <c r="Z210" s="39">
        <v>585000</v>
      </c>
      <c r="AA210" s="39">
        <v>575075</v>
      </c>
      <c r="AB210" s="39">
        <v>540000</v>
      </c>
      <c r="AC210" s="39">
        <v>502000</v>
      </c>
      <c r="AD210" s="39">
        <v>540000</v>
      </c>
      <c r="AE210" s="16">
        <f t="shared" si="185"/>
        <v>0</v>
      </c>
      <c r="AF210" s="33">
        <f t="shared" si="186"/>
        <v>0</v>
      </c>
    </row>
    <row r="211" spans="1:32" ht="12" customHeight="1">
      <c r="A211" s="27">
        <v>1026</v>
      </c>
      <c r="B211" s="28" t="s">
        <v>167</v>
      </c>
      <c r="C211" s="39">
        <v>28629</v>
      </c>
      <c r="D211" s="39">
        <v>36640</v>
      </c>
      <c r="E211" s="39">
        <v>34000</v>
      </c>
      <c r="F211" s="39">
        <v>36640</v>
      </c>
      <c r="G211" s="39">
        <v>40729</v>
      </c>
      <c r="H211" s="39">
        <v>39000</v>
      </c>
      <c r="I211" s="39">
        <v>49822</v>
      </c>
      <c r="J211" s="39">
        <v>46000</v>
      </c>
      <c r="K211" s="39">
        <v>53817</v>
      </c>
      <c r="L211" s="39">
        <v>66100</v>
      </c>
      <c r="M211" s="39">
        <v>64706</v>
      </c>
      <c r="N211" s="39">
        <v>68000</v>
      </c>
      <c r="O211" s="39">
        <v>62472</v>
      </c>
      <c r="P211" s="39">
        <v>63000</v>
      </c>
      <c r="Q211" s="39">
        <v>68448</v>
      </c>
      <c r="R211" s="39">
        <v>70000</v>
      </c>
      <c r="S211" s="39">
        <v>79660</v>
      </c>
      <c r="T211" s="39">
        <v>85000</v>
      </c>
      <c r="U211" s="39">
        <v>115377</v>
      </c>
      <c r="V211" s="39">
        <v>109711</v>
      </c>
      <c r="W211" s="39">
        <v>102285</v>
      </c>
      <c r="X211" s="39">
        <v>99000</v>
      </c>
      <c r="Y211" s="39">
        <v>93405</v>
      </c>
      <c r="Z211" s="39">
        <v>90000</v>
      </c>
      <c r="AA211" s="39">
        <v>89282</v>
      </c>
      <c r="AB211" s="39">
        <v>92500</v>
      </c>
      <c r="AC211" s="39">
        <v>92500</v>
      </c>
      <c r="AD211" s="39">
        <v>86000</v>
      </c>
      <c r="AE211" s="16">
        <f t="shared" si="185"/>
        <v>-6500</v>
      </c>
      <c r="AF211" s="33">
        <f t="shared" si="186"/>
        <v>-0.07027027027027027</v>
      </c>
    </row>
    <row r="212" spans="1:32" ht="12" customHeight="1">
      <c r="A212" s="27">
        <v>1030</v>
      </c>
      <c r="B212" s="28" t="s">
        <v>168</v>
      </c>
      <c r="C212" s="39">
        <v>1033</v>
      </c>
      <c r="D212" s="39">
        <v>1500</v>
      </c>
      <c r="E212" s="39">
        <v>1200</v>
      </c>
      <c r="F212" s="39">
        <v>1200</v>
      </c>
      <c r="G212" s="39">
        <v>1268</v>
      </c>
      <c r="H212" s="39">
        <v>1200</v>
      </c>
      <c r="I212" s="39">
        <v>1247</v>
      </c>
      <c r="J212" s="39">
        <v>1370</v>
      </c>
      <c r="K212" s="39">
        <v>1137</v>
      </c>
      <c r="L212" s="39">
        <v>1400</v>
      </c>
      <c r="M212" s="39">
        <v>1054</v>
      </c>
      <c r="N212" s="39">
        <v>1400</v>
      </c>
      <c r="O212" s="39">
        <v>1062</v>
      </c>
      <c r="P212" s="39">
        <v>1400</v>
      </c>
      <c r="Q212" s="39">
        <v>1296</v>
      </c>
      <c r="R212" s="39">
        <v>1400</v>
      </c>
      <c r="S212" s="39">
        <v>1393</v>
      </c>
      <c r="T212" s="39">
        <v>1400</v>
      </c>
      <c r="U212" s="39">
        <v>1465</v>
      </c>
      <c r="V212" s="39">
        <v>1300</v>
      </c>
      <c r="W212" s="39">
        <v>1408</v>
      </c>
      <c r="X212" s="39">
        <v>1300</v>
      </c>
      <c r="Y212" s="39">
        <v>1538</v>
      </c>
      <c r="Z212" s="39">
        <v>1500</v>
      </c>
      <c r="AA212" s="39">
        <v>1347</v>
      </c>
      <c r="AB212" s="39">
        <v>1517</v>
      </c>
      <c r="AC212" s="39">
        <v>1517</v>
      </c>
      <c r="AD212" s="39">
        <v>1517</v>
      </c>
      <c r="AE212" s="16">
        <f t="shared" si="185"/>
        <v>0</v>
      </c>
      <c r="AF212" s="33">
        <f t="shared" si="186"/>
        <v>0</v>
      </c>
    </row>
    <row r="213" spans="1:32" ht="12" customHeight="1">
      <c r="A213" s="27">
        <v>1031</v>
      </c>
      <c r="B213" s="28" t="s">
        <v>169</v>
      </c>
      <c r="C213" s="39">
        <v>2913</v>
      </c>
      <c r="D213" s="39">
        <v>5000</v>
      </c>
      <c r="E213" s="39">
        <v>4111</v>
      </c>
      <c r="F213" s="39">
        <v>3500</v>
      </c>
      <c r="G213" s="39">
        <v>6621</v>
      </c>
      <c r="H213" s="39">
        <v>6000</v>
      </c>
      <c r="I213" s="39">
        <v>5942</v>
      </c>
      <c r="J213" s="39">
        <v>7000</v>
      </c>
      <c r="K213" s="39">
        <v>3888</v>
      </c>
      <c r="L213" s="39">
        <v>2000</v>
      </c>
      <c r="M213" s="39">
        <v>1363</v>
      </c>
      <c r="N213" s="39">
        <v>4000</v>
      </c>
      <c r="O213" s="39">
        <v>1724</v>
      </c>
      <c r="P213" s="39">
        <v>3000</v>
      </c>
      <c r="Q213" s="39">
        <v>2767</v>
      </c>
      <c r="R213" s="39">
        <v>3200</v>
      </c>
      <c r="S213" s="39">
        <v>3157</v>
      </c>
      <c r="T213" s="39">
        <v>3200</v>
      </c>
      <c r="U213" s="39">
        <v>3315</v>
      </c>
      <c r="V213" s="39">
        <v>3200</v>
      </c>
      <c r="W213" s="39">
        <v>4981</v>
      </c>
      <c r="X213" s="39">
        <v>16500</v>
      </c>
      <c r="Y213" s="39">
        <v>24812</v>
      </c>
      <c r="Z213" s="39">
        <v>25000</v>
      </c>
      <c r="AA213" s="39">
        <v>29052</v>
      </c>
      <c r="AB213" s="39">
        <v>33250</v>
      </c>
      <c r="AC213" s="39">
        <v>33250</v>
      </c>
      <c r="AD213" s="39">
        <v>27000</v>
      </c>
      <c r="AE213" s="16">
        <f t="shared" si="185"/>
        <v>-6250</v>
      </c>
      <c r="AF213" s="33">
        <f t="shared" si="186"/>
        <v>-0.18796992481203006</v>
      </c>
    </row>
    <row r="214" spans="1:32" ht="12" customHeight="1">
      <c r="A214" s="27">
        <v>1032</v>
      </c>
      <c r="B214" s="28" t="s">
        <v>170</v>
      </c>
      <c r="C214" s="39">
        <v>0</v>
      </c>
      <c r="D214" s="39">
        <v>8500</v>
      </c>
      <c r="E214" s="39">
        <v>8500</v>
      </c>
      <c r="F214" s="39">
        <v>8500</v>
      </c>
      <c r="G214" s="39">
        <v>16764</v>
      </c>
      <c r="H214" s="39">
        <v>8500</v>
      </c>
      <c r="I214" s="39">
        <v>0</v>
      </c>
      <c r="J214" s="39">
        <v>8500</v>
      </c>
      <c r="K214" s="39">
        <v>0</v>
      </c>
      <c r="L214" s="39">
        <v>8500</v>
      </c>
      <c r="M214" s="39">
        <v>0</v>
      </c>
      <c r="N214" s="39">
        <v>8500</v>
      </c>
      <c r="O214" s="39">
        <v>0</v>
      </c>
      <c r="P214" s="39">
        <v>8500</v>
      </c>
      <c r="Q214" s="39">
        <v>0</v>
      </c>
      <c r="R214" s="39">
        <v>6000</v>
      </c>
      <c r="S214" s="39">
        <v>28855</v>
      </c>
      <c r="T214" s="39">
        <v>6000</v>
      </c>
      <c r="U214" s="39">
        <v>0</v>
      </c>
      <c r="V214" s="39">
        <v>6000</v>
      </c>
      <c r="W214" s="39">
        <v>0</v>
      </c>
      <c r="X214" s="39">
        <v>6000</v>
      </c>
      <c r="Y214" s="39">
        <v>0</v>
      </c>
      <c r="Z214" s="39">
        <v>6400</v>
      </c>
      <c r="AA214" s="39">
        <v>0</v>
      </c>
      <c r="AB214" s="39">
        <v>6500</v>
      </c>
      <c r="AC214" s="39">
        <v>6500</v>
      </c>
      <c r="AD214" s="39">
        <v>6500</v>
      </c>
      <c r="AE214" s="16">
        <f t="shared" si="185"/>
        <v>0</v>
      </c>
      <c r="AF214" s="33">
        <f t="shared" si="186"/>
        <v>0</v>
      </c>
    </row>
    <row r="215" spans="1:32" ht="12" customHeight="1">
      <c r="A215" s="27">
        <v>1033</v>
      </c>
      <c r="B215" s="28" t="s">
        <v>171</v>
      </c>
      <c r="C215" s="39">
        <v>0</v>
      </c>
      <c r="D215" s="39">
        <v>15000</v>
      </c>
      <c r="E215" s="39">
        <v>15000</v>
      </c>
      <c r="F215" s="39">
        <v>-3000</v>
      </c>
      <c r="G215" s="39">
        <v>0</v>
      </c>
      <c r="H215" s="39">
        <v>2000</v>
      </c>
      <c r="I215" s="39">
        <v>3378</v>
      </c>
      <c r="J215" s="39">
        <v>2000</v>
      </c>
      <c r="K215" s="39">
        <v>0</v>
      </c>
      <c r="L215" s="39">
        <v>10500</v>
      </c>
      <c r="M215" s="39">
        <v>10499</v>
      </c>
      <c r="N215" s="39">
        <v>2000</v>
      </c>
      <c r="O215" s="39">
        <v>5000</v>
      </c>
      <c r="P215" s="39">
        <v>0</v>
      </c>
      <c r="Q215" s="39">
        <v>0</v>
      </c>
      <c r="R215" s="39">
        <v>6500</v>
      </c>
      <c r="S215" s="39">
        <v>4100</v>
      </c>
      <c r="T215" s="39">
        <v>4000</v>
      </c>
      <c r="U215" s="39">
        <v>0</v>
      </c>
      <c r="V215" s="39">
        <v>1500</v>
      </c>
      <c r="W215" s="39"/>
      <c r="X215" s="39">
        <v>1500</v>
      </c>
      <c r="Y215" s="39">
        <v>0</v>
      </c>
      <c r="Z215" s="39">
        <v>6000</v>
      </c>
      <c r="AA215" s="39">
        <v>0</v>
      </c>
      <c r="AB215" s="39">
        <v>6000</v>
      </c>
      <c r="AC215" s="39">
        <v>6000</v>
      </c>
      <c r="AD215" s="39">
        <v>5000</v>
      </c>
      <c r="AE215" s="16">
        <f t="shared" si="185"/>
        <v>-1000</v>
      </c>
      <c r="AF215" s="33">
        <f t="shared" si="186"/>
        <v>-0.16666666666666666</v>
      </c>
    </row>
    <row r="216" spans="1:32" s="44" customFormat="1" ht="12" customHeight="1">
      <c r="A216" s="27">
        <v>1035</v>
      </c>
      <c r="B216" s="28" t="s">
        <v>172</v>
      </c>
      <c r="C216" s="39">
        <v>862</v>
      </c>
      <c r="D216" s="39">
        <v>8500</v>
      </c>
      <c r="E216" s="39">
        <v>4000</v>
      </c>
      <c r="F216" s="39">
        <v>4000</v>
      </c>
      <c r="G216" s="39">
        <v>2434</v>
      </c>
      <c r="H216" s="39">
        <v>3000</v>
      </c>
      <c r="I216" s="39">
        <v>1340</v>
      </c>
      <c r="J216" s="39">
        <v>2500</v>
      </c>
      <c r="K216" s="39">
        <v>2187</v>
      </c>
      <c r="L216" s="39">
        <v>2500</v>
      </c>
      <c r="M216" s="39">
        <v>1046</v>
      </c>
      <c r="N216" s="39">
        <v>2500</v>
      </c>
      <c r="O216" s="39">
        <v>1802</v>
      </c>
      <c r="P216" s="39">
        <v>2600</v>
      </c>
      <c r="Q216" s="39">
        <v>1331</v>
      </c>
      <c r="R216" s="39">
        <v>2600</v>
      </c>
      <c r="S216" s="39">
        <v>2206</v>
      </c>
      <c r="T216" s="39">
        <v>2600</v>
      </c>
      <c r="U216" s="39">
        <v>1726</v>
      </c>
      <c r="V216" s="39">
        <v>2400</v>
      </c>
      <c r="W216" s="39">
        <v>1982</v>
      </c>
      <c r="X216" s="39">
        <v>2400</v>
      </c>
      <c r="Y216" s="39">
        <v>1225</v>
      </c>
      <c r="Z216" s="39">
        <v>2400</v>
      </c>
      <c r="AA216" s="39">
        <v>2195</v>
      </c>
      <c r="AB216" s="39">
        <v>2400</v>
      </c>
      <c r="AC216" s="39">
        <v>2400</v>
      </c>
      <c r="AD216" s="39">
        <v>2400</v>
      </c>
      <c r="AE216" s="16">
        <f t="shared" si="185"/>
        <v>0</v>
      </c>
      <c r="AF216" s="33">
        <f t="shared" si="186"/>
        <v>0</v>
      </c>
    </row>
    <row r="217" spans="1:32" s="45" customFormat="1" ht="12" customHeight="1">
      <c r="A217" s="34">
        <v>170</v>
      </c>
      <c r="B217" s="28" t="s">
        <v>57</v>
      </c>
      <c r="C217" s="38">
        <f aca="true" t="shared" si="187" ref="C217:H217">SUM(C207:C216)</f>
        <v>381075</v>
      </c>
      <c r="D217" s="4">
        <f t="shared" si="187"/>
        <v>483051</v>
      </c>
      <c r="E217" s="4">
        <f t="shared" si="187"/>
        <v>492257</v>
      </c>
      <c r="F217" s="4">
        <f t="shared" si="187"/>
        <v>550446</v>
      </c>
      <c r="G217" s="4">
        <f>SUM(G207:G216)</f>
        <v>565461</v>
      </c>
      <c r="H217" s="4">
        <f t="shared" si="187"/>
        <v>605550</v>
      </c>
      <c r="I217" s="4">
        <f aca="true" t="shared" si="188" ref="I217:Z217">SUM(I207:I216)</f>
        <v>622667</v>
      </c>
      <c r="J217" s="4">
        <f t="shared" si="188"/>
        <v>646090</v>
      </c>
      <c r="K217" s="4">
        <f t="shared" si="188"/>
        <v>684583</v>
      </c>
      <c r="L217" s="4">
        <f t="shared" si="188"/>
        <v>748600</v>
      </c>
      <c r="M217" s="4">
        <f t="shared" si="188"/>
        <v>724944</v>
      </c>
      <c r="N217" s="4">
        <f t="shared" si="188"/>
        <v>768100</v>
      </c>
      <c r="O217" s="4">
        <f t="shared" si="188"/>
        <v>712111</v>
      </c>
      <c r="P217" s="4">
        <f t="shared" si="188"/>
        <v>780135</v>
      </c>
      <c r="Q217" s="4">
        <f t="shared" si="188"/>
        <v>781288</v>
      </c>
      <c r="R217" s="4">
        <f t="shared" si="188"/>
        <v>829200</v>
      </c>
      <c r="S217" s="4">
        <f t="shared" si="188"/>
        <v>862149</v>
      </c>
      <c r="T217" s="4">
        <f t="shared" si="188"/>
        <v>854200</v>
      </c>
      <c r="U217" s="4">
        <f t="shared" si="188"/>
        <v>883080</v>
      </c>
      <c r="V217" s="4">
        <f t="shared" si="188"/>
        <v>862111</v>
      </c>
      <c r="W217" s="4">
        <f t="shared" si="188"/>
        <v>840205</v>
      </c>
      <c r="X217" s="4">
        <f t="shared" si="188"/>
        <v>944361</v>
      </c>
      <c r="Y217" s="4">
        <f t="shared" si="188"/>
        <v>902887</v>
      </c>
      <c r="Z217" s="4">
        <f t="shared" si="188"/>
        <v>990300</v>
      </c>
      <c r="AA217" s="4">
        <f>SUM(AA207:AA216)</f>
        <v>953965</v>
      </c>
      <c r="AB217" s="4">
        <f>SUM(AB207:AB216)</f>
        <v>1004167</v>
      </c>
      <c r="AC217" s="4">
        <f>SUM(AC207:AC216)</f>
        <v>962791</v>
      </c>
      <c r="AD217" s="4">
        <f>SUM(AD207:AD216)</f>
        <v>1035505</v>
      </c>
      <c r="AE217" s="23">
        <f t="shared" si="185"/>
        <v>31338</v>
      </c>
      <c r="AF217" s="35">
        <f t="shared" si="186"/>
        <v>0.031207956445491635</v>
      </c>
    </row>
    <row r="218" spans="1:32" ht="12" customHeight="1">
      <c r="A218" s="46">
        <v>180</v>
      </c>
      <c r="B218" s="47" t="s">
        <v>58</v>
      </c>
      <c r="C218" s="3" t="s">
        <v>1</v>
      </c>
      <c r="D218" s="48" t="s">
        <v>2</v>
      </c>
      <c r="E218" s="6" t="s">
        <v>1</v>
      </c>
      <c r="F218" s="6" t="s">
        <v>2</v>
      </c>
      <c r="G218" s="6" t="s">
        <v>1</v>
      </c>
      <c r="H218" s="6" t="s">
        <v>2</v>
      </c>
      <c r="I218" s="6" t="s">
        <v>1</v>
      </c>
      <c r="J218" s="6" t="s">
        <v>2</v>
      </c>
      <c r="K218" s="6" t="s">
        <v>1</v>
      </c>
      <c r="L218" s="6" t="s">
        <v>2</v>
      </c>
      <c r="M218" s="6" t="s">
        <v>1</v>
      </c>
      <c r="N218" s="6" t="s">
        <v>2</v>
      </c>
      <c r="O218" s="6" t="s">
        <v>1</v>
      </c>
      <c r="P218" s="6" t="s">
        <v>2</v>
      </c>
      <c r="Q218" s="6" t="s">
        <v>44</v>
      </c>
      <c r="R218" s="6" t="s">
        <v>2</v>
      </c>
      <c r="S218" s="6" t="s">
        <v>1</v>
      </c>
      <c r="T218" s="6" t="s">
        <v>2</v>
      </c>
      <c r="U218" s="6" t="s">
        <v>44</v>
      </c>
      <c r="V218" s="6" t="s">
        <v>2</v>
      </c>
      <c r="W218" s="6" t="s">
        <v>1</v>
      </c>
      <c r="X218" s="6" t="s">
        <v>2</v>
      </c>
      <c r="Y218" s="6" t="s">
        <v>1</v>
      </c>
      <c r="Z218" s="6" t="s">
        <v>2</v>
      </c>
      <c r="AA218" s="6" t="s">
        <v>1</v>
      </c>
      <c r="AB218" s="6" t="s">
        <v>2</v>
      </c>
      <c r="AC218" s="3" t="s">
        <v>190</v>
      </c>
      <c r="AD218" s="3" t="s">
        <v>2</v>
      </c>
      <c r="AE218" s="6" t="s">
        <v>4</v>
      </c>
      <c r="AF218" s="7" t="s">
        <v>5</v>
      </c>
    </row>
    <row r="219" spans="1:32" ht="12" customHeight="1">
      <c r="A219" s="46"/>
      <c r="B219" s="47"/>
      <c r="C219" s="3" t="s">
        <v>6</v>
      </c>
      <c r="D219" s="48" t="s">
        <v>7</v>
      </c>
      <c r="E219" s="6" t="s">
        <v>7</v>
      </c>
      <c r="F219" s="6" t="s">
        <v>8</v>
      </c>
      <c r="G219" s="6" t="s">
        <v>8</v>
      </c>
      <c r="H219" s="6" t="s">
        <v>9</v>
      </c>
      <c r="I219" s="6" t="s">
        <v>9</v>
      </c>
      <c r="J219" s="6" t="s">
        <v>10</v>
      </c>
      <c r="K219" s="6" t="s">
        <v>10</v>
      </c>
      <c r="L219" s="6" t="s">
        <v>11</v>
      </c>
      <c r="M219" s="6" t="s">
        <v>11</v>
      </c>
      <c r="N219" s="6" t="s">
        <v>45</v>
      </c>
      <c r="O219" s="6" t="s">
        <v>12</v>
      </c>
      <c r="P219" s="6" t="s">
        <v>46</v>
      </c>
      <c r="Q219" s="6" t="s">
        <v>46</v>
      </c>
      <c r="R219" s="6" t="s">
        <v>47</v>
      </c>
      <c r="S219" s="6" t="s">
        <v>14</v>
      </c>
      <c r="T219" s="6" t="s">
        <v>15</v>
      </c>
      <c r="U219" s="6" t="s">
        <v>15</v>
      </c>
      <c r="V219" s="6" t="s">
        <v>16</v>
      </c>
      <c r="W219" s="6" t="s">
        <v>16</v>
      </c>
      <c r="X219" s="6" t="s">
        <v>17</v>
      </c>
      <c r="Y219" s="6" t="s">
        <v>17</v>
      </c>
      <c r="Z219" s="6" t="s">
        <v>18</v>
      </c>
      <c r="AA219" s="6" t="s">
        <v>18</v>
      </c>
      <c r="AB219" s="6" t="s">
        <v>19</v>
      </c>
      <c r="AC219" s="6" t="s">
        <v>19</v>
      </c>
      <c r="AD219" s="6" t="s">
        <v>441</v>
      </c>
      <c r="AE219" s="6" t="s">
        <v>442</v>
      </c>
      <c r="AF219" s="7" t="s">
        <v>442</v>
      </c>
    </row>
    <row r="220" spans="2:32" ht="12" customHeight="1">
      <c r="B220" s="34" t="s">
        <v>173</v>
      </c>
      <c r="AE220" s="16"/>
      <c r="AF220" s="33"/>
    </row>
    <row r="221" spans="2:32" ht="12" customHeight="1" hidden="1">
      <c r="B221" s="28" t="s">
        <v>174</v>
      </c>
      <c r="C221" s="39">
        <v>60000</v>
      </c>
      <c r="D221" s="39">
        <v>60000</v>
      </c>
      <c r="E221" s="39">
        <v>60000</v>
      </c>
      <c r="F221" s="39">
        <v>60000</v>
      </c>
      <c r="G221" s="39">
        <v>60000</v>
      </c>
      <c r="H221" s="39">
        <v>60000</v>
      </c>
      <c r="I221" s="39">
        <v>60000</v>
      </c>
      <c r="J221" s="39">
        <v>60000</v>
      </c>
      <c r="K221" s="39">
        <v>60000</v>
      </c>
      <c r="L221" s="39">
        <v>60000</v>
      </c>
      <c r="M221" s="39">
        <v>60000</v>
      </c>
      <c r="N221" s="39">
        <v>40000</v>
      </c>
      <c r="O221" s="39">
        <v>40000</v>
      </c>
      <c r="P221" s="39">
        <v>40000</v>
      </c>
      <c r="Q221" s="39">
        <v>40000</v>
      </c>
      <c r="R221" s="39">
        <v>40000</v>
      </c>
      <c r="S221" s="39">
        <v>40000</v>
      </c>
      <c r="T221" s="39">
        <v>40000</v>
      </c>
      <c r="U221" s="39">
        <v>40000</v>
      </c>
      <c r="V221" s="39">
        <v>40000</v>
      </c>
      <c r="W221" s="39">
        <v>40000</v>
      </c>
      <c r="X221" s="39">
        <v>0</v>
      </c>
      <c r="Y221" s="39"/>
      <c r="Z221" s="39"/>
      <c r="AA221" s="39"/>
      <c r="AB221" s="39"/>
      <c r="AC221" s="39"/>
      <c r="AD221" s="39"/>
      <c r="AE221" s="16"/>
      <c r="AF221" s="33"/>
    </row>
    <row r="222" spans="2:32" ht="12" customHeight="1" hidden="1">
      <c r="B222" s="28" t="s">
        <v>175</v>
      </c>
      <c r="C222" s="39">
        <v>0</v>
      </c>
      <c r="D222" s="39">
        <v>40000</v>
      </c>
      <c r="E222" s="39">
        <v>40000</v>
      </c>
      <c r="F222" s="39">
        <v>40000</v>
      </c>
      <c r="G222" s="39">
        <v>40000</v>
      </c>
      <c r="H222" s="39">
        <v>40000</v>
      </c>
      <c r="I222" s="39">
        <v>40000</v>
      </c>
      <c r="J222" s="39">
        <v>40000</v>
      </c>
      <c r="K222" s="39">
        <v>40000</v>
      </c>
      <c r="L222" s="39">
        <v>40000</v>
      </c>
      <c r="M222" s="39">
        <v>40000</v>
      </c>
      <c r="N222" s="39">
        <v>40000</v>
      </c>
      <c r="O222" s="39">
        <v>40000</v>
      </c>
      <c r="P222" s="39">
        <v>40000</v>
      </c>
      <c r="Q222" s="39">
        <v>40000</v>
      </c>
      <c r="R222" s="39">
        <v>40000</v>
      </c>
      <c r="S222" s="39">
        <v>40000</v>
      </c>
      <c r="T222" s="39">
        <v>40000</v>
      </c>
      <c r="U222" s="39">
        <v>40000</v>
      </c>
      <c r="V222" s="39">
        <v>0</v>
      </c>
      <c r="W222" s="39">
        <v>0</v>
      </c>
      <c r="X222" s="39">
        <v>0</v>
      </c>
      <c r="Y222" s="39"/>
      <c r="Z222" s="39"/>
      <c r="AA222" s="39"/>
      <c r="AB222" s="39"/>
      <c r="AC222" s="39"/>
      <c r="AD222" s="39"/>
      <c r="AE222" s="16"/>
      <c r="AF222" s="33"/>
    </row>
    <row r="223" spans="2:32" ht="12" customHeight="1" hidden="1">
      <c r="B223" s="28" t="s">
        <v>176</v>
      </c>
      <c r="C223" s="39"/>
      <c r="D223" s="39">
        <v>40000</v>
      </c>
      <c r="E223" s="39">
        <v>40000</v>
      </c>
      <c r="F223" s="39">
        <v>38000</v>
      </c>
      <c r="G223" s="39">
        <v>38000</v>
      </c>
      <c r="H223" s="39">
        <v>37500</v>
      </c>
      <c r="I223" s="39">
        <v>37500</v>
      </c>
      <c r="J223" s="39">
        <v>5000</v>
      </c>
      <c r="K223" s="39">
        <v>5000</v>
      </c>
      <c r="L223" s="39">
        <v>60000</v>
      </c>
      <c r="M223" s="39">
        <v>60000</v>
      </c>
      <c r="N223" s="39">
        <v>48011</v>
      </c>
      <c r="O223" s="39">
        <v>48011</v>
      </c>
      <c r="P223" s="39">
        <v>49648</v>
      </c>
      <c r="Q223" s="39">
        <v>49648</v>
      </c>
      <c r="R223" s="39">
        <v>51341</v>
      </c>
      <c r="S223" s="39">
        <v>51341</v>
      </c>
      <c r="T223" s="39"/>
      <c r="U223" s="39">
        <v>0</v>
      </c>
      <c r="V223" s="39"/>
      <c r="W223" s="39"/>
      <c r="X223" s="39"/>
      <c r="Y223" s="39"/>
      <c r="Z223" s="39"/>
      <c r="AA223" s="39"/>
      <c r="AB223" s="39"/>
      <c r="AC223" s="39"/>
      <c r="AD223" s="39"/>
      <c r="AE223" s="16"/>
      <c r="AF223" s="33"/>
    </row>
    <row r="224" spans="2:32" ht="12" customHeight="1">
      <c r="B224" s="28" t="s">
        <v>177</v>
      </c>
      <c r="C224" s="39"/>
      <c r="D224" s="39">
        <v>110000</v>
      </c>
      <c r="E224" s="39">
        <v>110000</v>
      </c>
      <c r="F224" s="39">
        <v>110000</v>
      </c>
      <c r="G224" s="39">
        <v>110000</v>
      </c>
      <c r="H224" s="39">
        <v>110000</v>
      </c>
      <c r="I224" s="39">
        <v>110000</v>
      </c>
      <c r="J224" s="39">
        <v>110000</v>
      </c>
      <c r="K224" s="39">
        <v>110000</v>
      </c>
      <c r="L224" s="39">
        <v>110000</v>
      </c>
      <c r="M224" s="39">
        <v>110000</v>
      </c>
      <c r="N224" s="39">
        <v>110000</v>
      </c>
      <c r="O224" s="39">
        <v>110000</v>
      </c>
      <c r="P224" s="39">
        <v>110000</v>
      </c>
      <c r="Q224" s="39">
        <v>110000</v>
      </c>
      <c r="R224" s="39">
        <v>110000</v>
      </c>
      <c r="S224" s="39">
        <v>110000</v>
      </c>
      <c r="T224" s="39">
        <v>110000</v>
      </c>
      <c r="U224" s="39">
        <v>110000</v>
      </c>
      <c r="V224" s="39">
        <v>110000</v>
      </c>
      <c r="W224" s="39">
        <v>110000</v>
      </c>
      <c r="X224" s="39">
        <v>114639</v>
      </c>
      <c r="Y224" s="39">
        <v>114639</v>
      </c>
      <c r="Z224" s="39">
        <v>116250</v>
      </c>
      <c r="AA224" s="39">
        <v>116250</v>
      </c>
      <c r="AB224" s="39">
        <v>116250</v>
      </c>
      <c r="AC224" s="39">
        <v>116250</v>
      </c>
      <c r="AD224" s="39">
        <v>117250</v>
      </c>
      <c r="AE224" s="16">
        <f>SUM(AD224-AB224)</f>
        <v>1000</v>
      </c>
      <c r="AF224" s="33">
        <f>SUM(AE224/AB224)</f>
        <v>0.008602150537634409</v>
      </c>
    </row>
    <row r="225" spans="2:32" ht="12" customHeight="1">
      <c r="B225" s="28" t="s">
        <v>178</v>
      </c>
      <c r="C225" s="39"/>
      <c r="D225" s="39">
        <v>175000</v>
      </c>
      <c r="E225" s="39">
        <v>175000</v>
      </c>
      <c r="F225" s="39">
        <v>175000</v>
      </c>
      <c r="G225" s="39">
        <v>175000</v>
      </c>
      <c r="H225" s="39">
        <v>175000</v>
      </c>
      <c r="I225" s="39">
        <v>175000</v>
      </c>
      <c r="J225" s="39">
        <v>175000</v>
      </c>
      <c r="K225" s="39">
        <v>175000</v>
      </c>
      <c r="L225" s="39">
        <v>175000</v>
      </c>
      <c r="M225" s="39">
        <v>175000</v>
      </c>
      <c r="N225" s="39">
        <v>175000</v>
      </c>
      <c r="O225" s="39">
        <v>175000</v>
      </c>
      <c r="P225" s="39">
        <v>175000</v>
      </c>
      <c r="Q225" s="39">
        <v>175000</v>
      </c>
      <c r="R225" s="39">
        <v>175000</v>
      </c>
      <c r="S225" s="39">
        <v>175000</v>
      </c>
      <c r="T225" s="39">
        <v>175000</v>
      </c>
      <c r="U225" s="39">
        <v>175000</v>
      </c>
      <c r="V225" s="39">
        <v>175000</v>
      </c>
      <c r="W225" s="39">
        <v>175000</v>
      </c>
      <c r="X225" s="39">
        <v>175000</v>
      </c>
      <c r="Y225" s="39">
        <v>175000</v>
      </c>
      <c r="Z225" s="39">
        <v>175000</v>
      </c>
      <c r="AA225" s="39">
        <v>175000</v>
      </c>
      <c r="AB225" s="39">
        <v>172500</v>
      </c>
      <c r="AC225" s="39">
        <v>172500</v>
      </c>
      <c r="AD225" s="39">
        <v>174000</v>
      </c>
      <c r="AE225" s="16">
        <f aca="true" t="shared" si="189" ref="AE225:AE245">SUM(AD225-AB225)</f>
        <v>1500</v>
      </c>
      <c r="AF225" s="33">
        <f aca="true" t="shared" si="190" ref="AF225:AF245">SUM(AE225/AB225)</f>
        <v>0.008695652173913044</v>
      </c>
    </row>
    <row r="226" spans="2:32" ht="12" customHeight="1">
      <c r="B226" s="28" t="s">
        <v>179</v>
      </c>
      <c r="C226" s="39"/>
      <c r="D226" s="39">
        <v>130000</v>
      </c>
      <c r="E226" s="39">
        <v>130000</v>
      </c>
      <c r="F226" s="39">
        <v>220000</v>
      </c>
      <c r="G226" s="39">
        <v>220000</v>
      </c>
      <c r="H226" s="39">
        <v>220000</v>
      </c>
      <c r="I226" s="39">
        <v>220000</v>
      </c>
      <c r="J226" s="39">
        <v>220000</v>
      </c>
      <c r="K226" s="39">
        <v>220000</v>
      </c>
      <c r="L226" s="39">
        <v>220000</v>
      </c>
      <c r="M226" s="39">
        <v>220000</v>
      </c>
      <c r="N226" s="39">
        <v>220000</v>
      </c>
      <c r="O226" s="39">
        <v>220000</v>
      </c>
      <c r="P226" s="39">
        <v>220000</v>
      </c>
      <c r="Q226" s="39">
        <v>220000</v>
      </c>
      <c r="R226" s="39">
        <v>220000</v>
      </c>
      <c r="S226" s="39">
        <v>220000</v>
      </c>
      <c r="T226" s="39">
        <v>220000</v>
      </c>
      <c r="U226" s="39">
        <v>220000</v>
      </c>
      <c r="V226" s="39">
        <v>215000</v>
      </c>
      <c r="W226" s="39">
        <v>215000</v>
      </c>
      <c r="X226" s="39">
        <v>215000</v>
      </c>
      <c r="Y226" s="39">
        <v>215000</v>
      </c>
      <c r="Z226" s="39">
        <v>200000</v>
      </c>
      <c r="AA226" s="39">
        <v>200000</v>
      </c>
      <c r="AB226" s="39">
        <v>225000</v>
      </c>
      <c r="AC226" s="39">
        <v>225000</v>
      </c>
      <c r="AD226" s="39">
        <v>220000</v>
      </c>
      <c r="AE226" s="16">
        <f t="shared" si="189"/>
        <v>-5000</v>
      </c>
      <c r="AF226" s="33">
        <f t="shared" si="190"/>
        <v>-0.022222222222222223</v>
      </c>
    </row>
    <row r="227" spans="2:32" ht="12" customHeight="1">
      <c r="B227" s="28" t="s">
        <v>180</v>
      </c>
      <c r="C227" s="39"/>
      <c r="D227" s="39"/>
      <c r="E227" s="39"/>
      <c r="F227" s="39"/>
      <c r="G227" s="39"/>
      <c r="H227" s="39"/>
      <c r="I227" s="39"/>
      <c r="J227" s="39">
        <v>80000</v>
      </c>
      <c r="K227" s="39">
        <v>80000</v>
      </c>
      <c r="L227" s="39">
        <v>80000</v>
      </c>
      <c r="M227" s="39">
        <v>80000</v>
      </c>
      <c r="N227" s="39">
        <v>80000</v>
      </c>
      <c r="O227" s="39">
        <v>80000</v>
      </c>
      <c r="P227" s="39">
        <v>80000</v>
      </c>
      <c r="Q227" s="39">
        <v>80000</v>
      </c>
      <c r="R227" s="39">
        <v>80000</v>
      </c>
      <c r="S227" s="39">
        <v>80000</v>
      </c>
      <c r="T227" s="39">
        <v>80000</v>
      </c>
      <c r="U227" s="39">
        <v>80000</v>
      </c>
      <c r="V227" s="39">
        <v>80000</v>
      </c>
      <c r="W227" s="39">
        <v>80000</v>
      </c>
      <c r="X227" s="39">
        <v>80000</v>
      </c>
      <c r="Y227" s="39">
        <v>80000</v>
      </c>
      <c r="Z227" s="39">
        <v>80000</v>
      </c>
      <c r="AA227" s="39">
        <v>80000</v>
      </c>
      <c r="AB227" s="39">
        <v>80000</v>
      </c>
      <c r="AC227" s="39">
        <v>80000</v>
      </c>
      <c r="AD227" s="39">
        <v>80000</v>
      </c>
      <c r="AE227" s="16">
        <f t="shared" si="189"/>
        <v>0</v>
      </c>
      <c r="AF227" s="33">
        <f t="shared" si="190"/>
        <v>0</v>
      </c>
    </row>
    <row r="228" spans="1:32" s="26" customFormat="1" ht="12" customHeight="1">
      <c r="A228" s="27"/>
      <c r="B228" s="28" t="s">
        <v>181</v>
      </c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>
        <v>94500</v>
      </c>
      <c r="S228" s="39">
        <v>94500</v>
      </c>
      <c r="T228" s="39">
        <v>94500</v>
      </c>
      <c r="U228" s="39">
        <v>94500</v>
      </c>
      <c r="V228" s="39">
        <v>94500</v>
      </c>
      <c r="W228" s="39">
        <v>94500</v>
      </c>
      <c r="X228" s="39">
        <v>94500</v>
      </c>
      <c r="Y228" s="39">
        <v>94500</v>
      </c>
      <c r="Z228" s="39">
        <v>94500</v>
      </c>
      <c r="AA228" s="39">
        <v>94500</v>
      </c>
      <c r="AB228" s="39">
        <v>94500</v>
      </c>
      <c r="AC228" s="39">
        <v>94500</v>
      </c>
      <c r="AD228" s="39">
        <v>94500</v>
      </c>
      <c r="AE228" s="16">
        <f t="shared" si="189"/>
        <v>0</v>
      </c>
      <c r="AF228" s="33">
        <f t="shared" si="190"/>
        <v>0</v>
      </c>
    </row>
    <row r="229" spans="2:32" ht="12" customHeight="1">
      <c r="B229" s="28" t="s">
        <v>182</v>
      </c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>
        <v>106175</v>
      </c>
      <c r="U229" s="39">
        <v>106488</v>
      </c>
      <c r="V229" s="39">
        <v>106488</v>
      </c>
      <c r="W229" s="39">
        <v>106488</v>
      </c>
      <c r="X229" s="39">
        <v>106488</v>
      </c>
      <c r="Y229" s="39">
        <v>106488</v>
      </c>
      <c r="Z229" s="39">
        <v>106488</v>
      </c>
      <c r="AA229" s="39">
        <v>106488</v>
      </c>
      <c r="AB229" s="39">
        <v>106488</v>
      </c>
      <c r="AC229" s="39">
        <v>106488</v>
      </c>
      <c r="AD229" s="39">
        <v>106488</v>
      </c>
      <c r="AE229" s="16">
        <f t="shared" si="189"/>
        <v>0</v>
      </c>
      <c r="AF229" s="33">
        <f t="shared" si="190"/>
        <v>0</v>
      </c>
    </row>
    <row r="230" spans="1:32" s="26" customFormat="1" ht="12" customHeight="1">
      <c r="A230" s="34"/>
      <c r="B230" s="28" t="s">
        <v>183</v>
      </c>
      <c r="C230" s="38"/>
      <c r="D230" s="38">
        <f>SUM(D221:D226)</f>
        <v>555000</v>
      </c>
      <c r="E230" s="38">
        <f>SUM(E221:E226)</f>
        <v>555000</v>
      </c>
      <c r="F230" s="38">
        <f>SUM(F221:F226)</f>
        <v>643000</v>
      </c>
      <c r="G230" s="38">
        <f>SUM(G221:G226)</f>
        <v>643000</v>
      </c>
      <c r="H230" s="38">
        <f aca="true" t="shared" si="191" ref="H230:Q230">SUM(H221:H227)</f>
        <v>642500</v>
      </c>
      <c r="I230" s="38">
        <f t="shared" si="191"/>
        <v>642500</v>
      </c>
      <c r="J230" s="38">
        <f t="shared" si="191"/>
        <v>690000</v>
      </c>
      <c r="K230" s="38">
        <f t="shared" si="191"/>
        <v>690000</v>
      </c>
      <c r="L230" s="38">
        <f t="shared" si="191"/>
        <v>745000</v>
      </c>
      <c r="M230" s="38">
        <f t="shared" si="191"/>
        <v>745000</v>
      </c>
      <c r="N230" s="38">
        <f t="shared" si="191"/>
        <v>713011</v>
      </c>
      <c r="O230" s="38">
        <f t="shared" si="191"/>
        <v>713011</v>
      </c>
      <c r="P230" s="38">
        <f t="shared" si="191"/>
        <v>714648</v>
      </c>
      <c r="Q230" s="38">
        <f t="shared" si="191"/>
        <v>714648</v>
      </c>
      <c r="R230" s="38">
        <f>SUM(R221:R228)</f>
        <v>810841</v>
      </c>
      <c r="S230" s="38">
        <f>SUM(S221:S228)</f>
        <v>810841</v>
      </c>
      <c r="T230" s="38">
        <f aca="true" t="shared" si="192" ref="T230:Z230">SUM(T221:T229)</f>
        <v>865675</v>
      </c>
      <c r="U230" s="38">
        <f t="shared" si="192"/>
        <v>865988</v>
      </c>
      <c r="V230" s="38">
        <f t="shared" si="192"/>
        <v>820988</v>
      </c>
      <c r="W230" s="38">
        <f t="shared" si="192"/>
        <v>820988</v>
      </c>
      <c r="X230" s="38">
        <f t="shared" si="192"/>
        <v>785627</v>
      </c>
      <c r="Y230" s="38">
        <f t="shared" si="192"/>
        <v>785627</v>
      </c>
      <c r="Z230" s="38">
        <f t="shared" si="192"/>
        <v>772238</v>
      </c>
      <c r="AA230" s="38">
        <f>SUM(AA221:AA229)</f>
        <v>772238</v>
      </c>
      <c r="AB230" s="38">
        <f>SUM(AB221:AB229)</f>
        <v>794738</v>
      </c>
      <c r="AC230" s="38">
        <f>SUM(AC221:AC229)</f>
        <v>794738</v>
      </c>
      <c r="AD230" s="38">
        <f>SUM(AD221:AD229)</f>
        <v>792238</v>
      </c>
      <c r="AE230" s="23">
        <f t="shared" si="189"/>
        <v>-2500</v>
      </c>
      <c r="AF230" s="35">
        <f t="shared" si="190"/>
        <v>-0.003145690781112769</v>
      </c>
    </row>
    <row r="231" spans="2:32" ht="12" customHeight="1">
      <c r="B231" s="34" t="s">
        <v>184</v>
      </c>
      <c r="E231" s="30"/>
      <c r="G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16"/>
      <c r="AF231" s="33"/>
    </row>
    <row r="232" spans="2:32" ht="12" customHeight="1" hidden="1">
      <c r="B232" s="28" t="s">
        <v>174</v>
      </c>
      <c r="C232" s="39"/>
      <c r="D232" s="39">
        <v>26935</v>
      </c>
      <c r="E232" s="39">
        <v>26935</v>
      </c>
      <c r="F232" s="39">
        <v>20849</v>
      </c>
      <c r="G232" s="39">
        <v>20849</v>
      </c>
      <c r="H232" s="39">
        <v>17621</v>
      </c>
      <c r="I232" s="39">
        <v>17621</v>
      </c>
      <c r="J232" s="39">
        <v>14320</v>
      </c>
      <c r="K232" s="39">
        <v>14320</v>
      </c>
      <c r="L232" s="39">
        <v>11437</v>
      </c>
      <c r="M232" s="39">
        <v>11437</v>
      </c>
      <c r="N232" s="39">
        <v>8937</v>
      </c>
      <c r="O232" s="39">
        <v>8937</v>
      </c>
      <c r="P232" s="39">
        <v>6399</v>
      </c>
      <c r="Q232" s="39">
        <v>6399</v>
      </c>
      <c r="R232" s="39">
        <v>3420</v>
      </c>
      <c r="S232" s="39">
        <v>3420</v>
      </c>
      <c r="T232" s="39">
        <v>1964</v>
      </c>
      <c r="U232" s="39">
        <v>2480</v>
      </c>
      <c r="V232" s="39">
        <v>830</v>
      </c>
      <c r="W232" s="39">
        <v>830</v>
      </c>
      <c r="X232" s="39">
        <v>830</v>
      </c>
      <c r="Y232" s="39">
        <v>830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16"/>
      <c r="AF232" s="33"/>
    </row>
    <row r="233" spans="2:32" ht="12" customHeight="1" hidden="1">
      <c r="B233" s="28" t="s">
        <v>175</v>
      </c>
      <c r="C233" s="39"/>
      <c r="D233" s="39">
        <v>13844</v>
      </c>
      <c r="E233" s="39">
        <v>13844</v>
      </c>
      <c r="F233" s="39">
        <v>12353</v>
      </c>
      <c r="G233" s="39">
        <v>12353</v>
      </c>
      <c r="H233" s="39">
        <v>10440</v>
      </c>
      <c r="I233" s="39">
        <v>10440</v>
      </c>
      <c r="J233" s="39">
        <v>8840</v>
      </c>
      <c r="K233" s="39">
        <v>8840</v>
      </c>
      <c r="L233" s="39">
        <v>7240</v>
      </c>
      <c r="M233" s="39">
        <v>7240</v>
      </c>
      <c r="N233" s="39">
        <v>5640</v>
      </c>
      <c r="O233" s="39">
        <v>5640</v>
      </c>
      <c r="P233" s="39">
        <v>4040</v>
      </c>
      <c r="Q233" s="39">
        <v>4040</v>
      </c>
      <c r="R233" s="39">
        <v>2440</v>
      </c>
      <c r="S233" s="39">
        <v>2440</v>
      </c>
      <c r="T233" s="39">
        <v>820</v>
      </c>
      <c r="U233" s="39">
        <v>820</v>
      </c>
      <c r="V233" s="39">
        <v>0</v>
      </c>
      <c r="W233" s="39">
        <v>0</v>
      </c>
      <c r="X233" s="39">
        <v>0</v>
      </c>
      <c r="Y233" s="39">
        <v>0</v>
      </c>
      <c r="Z233" s="39">
        <v>0</v>
      </c>
      <c r="AA233" s="39">
        <v>0</v>
      </c>
      <c r="AB233" s="39">
        <v>0</v>
      </c>
      <c r="AC233" s="39">
        <v>0</v>
      </c>
      <c r="AD233" s="39">
        <v>0</v>
      </c>
      <c r="AE233" s="16"/>
      <c r="AF233" s="33"/>
    </row>
    <row r="234" spans="2:32" ht="12" customHeight="1" hidden="1">
      <c r="B234" s="28" t="s">
        <v>176</v>
      </c>
      <c r="C234" s="39"/>
      <c r="D234" s="39">
        <v>3750</v>
      </c>
      <c r="E234" s="39">
        <v>3750</v>
      </c>
      <c r="F234" s="39">
        <v>1718</v>
      </c>
      <c r="G234" s="39">
        <v>1718</v>
      </c>
      <c r="H234" s="39">
        <v>950</v>
      </c>
      <c r="I234" s="39">
        <v>950</v>
      </c>
      <c r="J234" s="39">
        <v>100</v>
      </c>
      <c r="K234" s="39">
        <v>100</v>
      </c>
      <c r="L234" s="39">
        <v>7000</v>
      </c>
      <c r="M234" s="39">
        <v>7000</v>
      </c>
      <c r="N234" s="39">
        <v>5081</v>
      </c>
      <c r="O234" s="39">
        <v>5081</v>
      </c>
      <c r="P234" s="39">
        <v>3444</v>
      </c>
      <c r="Q234" s="39">
        <v>3444</v>
      </c>
      <c r="R234" s="39">
        <v>1751</v>
      </c>
      <c r="S234" s="39">
        <v>1751</v>
      </c>
      <c r="T234" s="39"/>
      <c r="U234" s="39">
        <v>0</v>
      </c>
      <c r="V234" s="39">
        <v>0</v>
      </c>
      <c r="W234" s="39">
        <v>0</v>
      </c>
      <c r="X234" s="39">
        <v>0</v>
      </c>
      <c r="Y234" s="39">
        <v>0</v>
      </c>
      <c r="Z234" s="39">
        <v>0</v>
      </c>
      <c r="AA234" s="39">
        <v>0</v>
      </c>
      <c r="AB234" s="39">
        <v>0</v>
      </c>
      <c r="AC234" s="39">
        <v>0</v>
      </c>
      <c r="AD234" s="39">
        <v>0</v>
      </c>
      <c r="AE234" s="16"/>
      <c r="AF234" s="33"/>
    </row>
    <row r="235" spans="2:32" ht="12" customHeight="1">
      <c r="B235" s="28" t="s">
        <v>177</v>
      </c>
      <c r="C235" s="39"/>
      <c r="D235" s="39">
        <v>107360</v>
      </c>
      <c r="E235" s="39">
        <v>107360</v>
      </c>
      <c r="F235" s="39">
        <v>102960</v>
      </c>
      <c r="G235" s="39">
        <v>102960</v>
      </c>
      <c r="H235" s="39">
        <v>99452</v>
      </c>
      <c r="I235" s="39">
        <v>99452</v>
      </c>
      <c r="J235" s="39">
        <v>94658</v>
      </c>
      <c r="K235" s="39">
        <v>94658</v>
      </c>
      <c r="L235" s="39">
        <v>88575</v>
      </c>
      <c r="M235" s="39">
        <v>88575</v>
      </c>
      <c r="N235" s="39">
        <v>83570</v>
      </c>
      <c r="O235" s="39">
        <v>83570</v>
      </c>
      <c r="P235" s="39">
        <v>77407</v>
      </c>
      <c r="Q235" s="39">
        <v>77407</v>
      </c>
      <c r="R235" s="39">
        <v>73186</v>
      </c>
      <c r="S235" s="39">
        <v>73186</v>
      </c>
      <c r="T235" s="39">
        <v>70509</v>
      </c>
      <c r="U235" s="39">
        <v>68668</v>
      </c>
      <c r="V235" s="39">
        <v>62590</v>
      </c>
      <c r="W235" s="39">
        <v>30000</v>
      </c>
      <c r="X235" s="39">
        <v>25218</v>
      </c>
      <c r="Y235" s="39">
        <v>25218</v>
      </c>
      <c r="Z235" s="39">
        <v>22894</v>
      </c>
      <c r="AA235" s="39">
        <v>22894</v>
      </c>
      <c r="AB235" s="39">
        <v>20575</v>
      </c>
      <c r="AC235" s="39">
        <v>20575</v>
      </c>
      <c r="AD235" s="39">
        <v>18250</v>
      </c>
      <c r="AE235" s="16">
        <f t="shared" si="189"/>
        <v>-2325</v>
      </c>
      <c r="AF235" s="33">
        <f t="shared" si="190"/>
        <v>-0.11300121506682867</v>
      </c>
    </row>
    <row r="236" spans="2:32" ht="12" customHeight="1">
      <c r="B236" s="28" t="s">
        <v>178</v>
      </c>
      <c r="C236" s="39"/>
      <c r="D236" s="39">
        <v>170800</v>
      </c>
      <c r="E236" s="39">
        <v>170800</v>
      </c>
      <c r="F236" s="39">
        <v>163800</v>
      </c>
      <c r="G236" s="39">
        <v>163800</v>
      </c>
      <c r="H236" s="39">
        <v>155552</v>
      </c>
      <c r="I236" s="39">
        <v>155552</v>
      </c>
      <c r="J236" s="39">
        <v>148055</v>
      </c>
      <c r="K236" s="39">
        <v>148055</v>
      </c>
      <c r="L236" s="39">
        <v>141491</v>
      </c>
      <c r="M236" s="39">
        <v>141491</v>
      </c>
      <c r="N236" s="39">
        <v>133493</v>
      </c>
      <c r="O236" s="39">
        <v>133493</v>
      </c>
      <c r="P236" s="39">
        <v>126297</v>
      </c>
      <c r="Q236" s="39">
        <v>126297</v>
      </c>
      <c r="R236" s="39">
        <v>116909</v>
      </c>
      <c r="S236" s="39">
        <v>116909</v>
      </c>
      <c r="T236" s="39">
        <v>105764</v>
      </c>
      <c r="U236" s="39">
        <v>107605</v>
      </c>
      <c r="V236" s="39">
        <v>99575</v>
      </c>
      <c r="W236" s="39">
        <v>45000</v>
      </c>
      <c r="X236" s="39">
        <v>37827</v>
      </c>
      <c r="Y236" s="39">
        <v>37827</v>
      </c>
      <c r="Z236" s="39">
        <v>34341</v>
      </c>
      <c r="AA236" s="39">
        <v>34341</v>
      </c>
      <c r="AB236" s="39">
        <v>30860</v>
      </c>
      <c r="AC236" s="39">
        <v>30860</v>
      </c>
      <c r="AD236" s="39">
        <v>27384</v>
      </c>
      <c r="AE236" s="16">
        <f t="shared" si="189"/>
        <v>-3476</v>
      </c>
      <c r="AF236" s="33">
        <f t="shared" si="190"/>
        <v>-0.11263771872974725</v>
      </c>
    </row>
    <row r="237" spans="2:32" ht="12" customHeight="1">
      <c r="B237" s="28" t="s">
        <v>179</v>
      </c>
      <c r="C237" s="39"/>
      <c r="D237" s="39"/>
      <c r="E237" s="39"/>
      <c r="F237" s="39">
        <v>218127</v>
      </c>
      <c r="G237" s="39">
        <v>218127</v>
      </c>
      <c r="H237" s="39">
        <v>172135</v>
      </c>
      <c r="I237" s="39">
        <v>172135</v>
      </c>
      <c r="J237" s="39">
        <v>163335</v>
      </c>
      <c r="K237" s="39">
        <v>163335</v>
      </c>
      <c r="L237" s="39">
        <v>154535</v>
      </c>
      <c r="M237" s="39">
        <v>154535</v>
      </c>
      <c r="N237" s="39">
        <v>145405</v>
      </c>
      <c r="O237" s="39">
        <v>145405</v>
      </c>
      <c r="P237" s="39">
        <v>136275</v>
      </c>
      <c r="Q237" s="39">
        <v>136275</v>
      </c>
      <c r="R237" s="39">
        <v>127145</v>
      </c>
      <c r="S237" s="39">
        <v>127145</v>
      </c>
      <c r="T237" s="39">
        <v>117905</v>
      </c>
      <c r="U237" s="39">
        <v>117905</v>
      </c>
      <c r="V237" s="39">
        <v>108555</v>
      </c>
      <c r="W237" s="39">
        <v>108555</v>
      </c>
      <c r="X237" s="39">
        <v>99418</v>
      </c>
      <c r="Y237" s="39">
        <v>99418</v>
      </c>
      <c r="Z237" s="39">
        <v>90280</v>
      </c>
      <c r="AA237" s="39">
        <v>90280</v>
      </c>
      <c r="AB237" s="39">
        <v>40300</v>
      </c>
      <c r="AC237" s="39">
        <v>40300</v>
      </c>
      <c r="AD237" s="39">
        <v>35800</v>
      </c>
      <c r="AE237" s="16">
        <f t="shared" si="189"/>
        <v>-4500</v>
      </c>
      <c r="AF237" s="33">
        <f t="shared" si="190"/>
        <v>-0.11166253101736973</v>
      </c>
    </row>
    <row r="238" spans="2:32" ht="12" customHeight="1">
      <c r="B238" s="28" t="s">
        <v>180</v>
      </c>
      <c r="C238" s="39"/>
      <c r="D238" s="39"/>
      <c r="E238" s="39"/>
      <c r="F238" s="39"/>
      <c r="G238" s="39"/>
      <c r="H238" s="39">
        <v>55000</v>
      </c>
      <c r="I238" s="39">
        <v>52166</v>
      </c>
      <c r="J238" s="39">
        <v>62600</v>
      </c>
      <c r="K238" s="39">
        <v>62600</v>
      </c>
      <c r="L238" s="39">
        <v>60000</v>
      </c>
      <c r="M238" s="39">
        <v>60000</v>
      </c>
      <c r="N238" s="39">
        <v>57400</v>
      </c>
      <c r="O238" s="39">
        <v>57400</v>
      </c>
      <c r="P238" s="39">
        <v>54800</v>
      </c>
      <c r="Q238" s="39">
        <v>54800</v>
      </c>
      <c r="R238" s="39">
        <v>52200</v>
      </c>
      <c r="S238" s="39">
        <v>52200</v>
      </c>
      <c r="T238" s="39">
        <v>49400</v>
      </c>
      <c r="U238" s="39">
        <v>49400</v>
      </c>
      <c r="V238" s="39">
        <v>46400</v>
      </c>
      <c r="W238" s="39">
        <v>46400</v>
      </c>
      <c r="X238" s="39">
        <v>43200</v>
      </c>
      <c r="Y238" s="39">
        <v>43200</v>
      </c>
      <c r="Z238" s="39">
        <v>40000</v>
      </c>
      <c r="AA238" s="39">
        <v>40000</v>
      </c>
      <c r="AB238" s="39">
        <v>18525</v>
      </c>
      <c r="AC238" s="39">
        <v>18525</v>
      </c>
      <c r="AD238" s="39">
        <v>15500</v>
      </c>
      <c r="AE238" s="16">
        <f t="shared" si="189"/>
        <v>-3025</v>
      </c>
      <c r="AF238" s="33">
        <f t="shared" si="190"/>
        <v>-0.1632928475033738</v>
      </c>
    </row>
    <row r="239" spans="1:32" s="26" customFormat="1" ht="12" customHeight="1">
      <c r="A239" s="27"/>
      <c r="B239" s="28" t="s">
        <v>181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>
        <v>80000</v>
      </c>
      <c r="Q239" s="39">
        <v>80000</v>
      </c>
      <c r="R239" s="39">
        <v>84861</v>
      </c>
      <c r="S239" s="39">
        <v>84861</v>
      </c>
      <c r="T239" s="39">
        <v>81128</v>
      </c>
      <c r="U239" s="39">
        <v>81128</v>
      </c>
      <c r="V239" s="39">
        <v>77112</v>
      </c>
      <c r="W239" s="39">
        <v>77112</v>
      </c>
      <c r="X239" s="39">
        <v>72860</v>
      </c>
      <c r="Y239" s="39">
        <v>72860</v>
      </c>
      <c r="Z239" s="39">
        <v>68418</v>
      </c>
      <c r="AA239" s="39">
        <v>68418</v>
      </c>
      <c r="AB239" s="39">
        <v>63788</v>
      </c>
      <c r="AC239" s="39">
        <v>63788</v>
      </c>
      <c r="AD239" s="39">
        <v>52409</v>
      </c>
      <c r="AE239" s="16">
        <f t="shared" si="189"/>
        <v>-11379</v>
      </c>
      <c r="AF239" s="33">
        <f t="shared" si="190"/>
        <v>-0.1783877845362764</v>
      </c>
    </row>
    <row r="240" spans="2:32" ht="12" customHeight="1">
      <c r="B240" s="28" t="s">
        <v>182</v>
      </c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>
        <v>106175</v>
      </c>
      <c r="U240" s="39">
        <v>70516</v>
      </c>
      <c r="V240" s="39">
        <v>73466</v>
      </c>
      <c r="W240" s="39">
        <v>73466</v>
      </c>
      <c r="X240" s="39">
        <v>70004</v>
      </c>
      <c r="Y240" s="39">
        <v>70004</v>
      </c>
      <c r="Z240" s="39">
        <v>66544</v>
      </c>
      <c r="AA240" s="39">
        <v>66544</v>
      </c>
      <c r="AB240" s="39">
        <v>63083</v>
      </c>
      <c r="AC240" s="39">
        <v>63083</v>
      </c>
      <c r="AD240" s="39">
        <v>59622</v>
      </c>
      <c r="AE240" s="16">
        <f t="shared" si="189"/>
        <v>-3461</v>
      </c>
      <c r="AF240" s="33">
        <f t="shared" si="190"/>
        <v>-0.054864226495252286</v>
      </c>
    </row>
    <row r="241" spans="1:32" s="26" customFormat="1" ht="12" customHeight="1">
      <c r="A241" s="34"/>
      <c r="B241" s="28" t="s">
        <v>185</v>
      </c>
      <c r="C241" s="38"/>
      <c r="D241" s="38">
        <f>SUM(D232:D236)</f>
        <v>322689</v>
      </c>
      <c r="E241" s="38">
        <f>SUM(E232:E236)</f>
        <v>322689</v>
      </c>
      <c r="F241" s="38">
        <f>SUM(F232:F237)</f>
        <v>519807</v>
      </c>
      <c r="G241" s="38">
        <f>SUM(G232:G237)</f>
        <v>519807</v>
      </c>
      <c r="H241" s="38">
        <f aca="true" t="shared" si="193" ref="H241:O241">SUM(H232:H238)</f>
        <v>511150</v>
      </c>
      <c r="I241" s="38">
        <f t="shared" si="193"/>
        <v>508316</v>
      </c>
      <c r="J241" s="38">
        <f t="shared" si="193"/>
        <v>491908</v>
      </c>
      <c r="K241" s="38">
        <f t="shared" si="193"/>
        <v>491908</v>
      </c>
      <c r="L241" s="38">
        <f t="shared" si="193"/>
        <v>470278</v>
      </c>
      <c r="M241" s="38">
        <f t="shared" si="193"/>
        <v>470278</v>
      </c>
      <c r="N241" s="38">
        <f t="shared" si="193"/>
        <v>439526</v>
      </c>
      <c r="O241" s="38">
        <f t="shared" si="193"/>
        <v>439526</v>
      </c>
      <c r="P241" s="38">
        <f>SUM(P232:P239)</f>
        <v>488662</v>
      </c>
      <c r="Q241" s="38">
        <f>SUM(Q232:Q239)</f>
        <v>488662</v>
      </c>
      <c r="R241" s="38">
        <f>SUM(R232:R239)</f>
        <v>461912</v>
      </c>
      <c r="S241" s="38">
        <f>SUM(S232:S239)</f>
        <v>461912</v>
      </c>
      <c r="T241" s="38">
        <f aca="true" t="shared" si="194" ref="T241:Z241">SUM(T232:T240)</f>
        <v>533665</v>
      </c>
      <c r="U241" s="38">
        <f t="shared" si="194"/>
        <v>498522</v>
      </c>
      <c r="V241" s="38">
        <f t="shared" si="194"/>
        <v>468528</v>
      </c>
      <c r="W241" s="38">
        <f t="shared" si="194"/>
        <v>381363</v>
      </c>
      <c r="X241" s="38">
        <f t="shared" si="194"/>
        <v>349357</v>
      </c>
      <c r="Y241" s="38">
        <f t="shared" si="194"/>
        <v>349357</v>
      </c>
      <c r="Z241" s="38">
        <f t="shared" si="194"/>
        <v>322477</v>
      </c>
      <c r="AA241" s="38">
        <f>SUM(AA232:AA240)</f>
        <v>322477</v>
      </c>
      <c r="AB241" s="38">
        <f>SUM(AB232:AB240)</f>
        <v>237131</v>
      </c>
      <c r="AC241" s="38">
        <f>SUM(AC232:AC240)</f>
        <v>237131</v>
      </c>
      <c r="AD241" s="38">
        <f>SUM(AD232:AD240)</f>
        <v>208965</v>
      </c>
      <c r="AE241" s="23">
        <f t="shared" si="189"/>
        <v>-28166</v>
      </c>
      <c r="AF241" s="35">
        <f t="shared" si="190"/>
        <v>-0.1187782280680299</v>
      </c>
    </row>
    <row r="242" spans="1:32" s="26" customFormat="1" ht="12" customHeight="1">
      <c r="A242" s="27"/>
      <c r="B242" s="28" t="s">
        <v>186</v>
      </c>
      <c r="C242" s="38"/>
      <c r="D242" s="38"/>
      <c r="E242" s="38"/>
      <c r="F242" s="39">
        <v>1000</v>
      </c>
      <c r="G242" s="39">
        <v>1000</v>
      </c>
      <c r="H242" s="39">
        <v>1000</v>
      </c>
      <c r="I242" s="39">
        <v>1000</v>
      </c>
      <c r="J242" s="39">
        <v>1000</v>
      </c>
      <c r="K242" s="39">
        <v>1000</v>
      </c>
      <c r="L242" s="39">
        <v>1000</v>
      </c>
      <c r="M242" s="39">
        <v>1000</v>
      </c>
      <c r="N242" s="39">
        <v>1000</v>
      </c>
      <c r="O242" s="39">
        <v>1000</v>
      </c>
      <c r="P242" s="39">
        <v>1000</v>
      </c>
      <c r="Q242" s="39">
        <v>1244</v>
      </c>
      <c r="R242" s="39">
        <v>1000</v>
      </c>
      <c r="S242" s="39">
        <v>1000</v>
      </c>
      <c r="T242" s="39">
        <v>1000</v>
      </c>
      <c r="U242" s="39">
        <v>2583</v>
      </c>
      <c r="V242" s="39">
        <v>1000</v>
      </c>
      <c r="W242" s="39">
        <v>1000</v>
      </c>
      <c r="X242" s="39">
        <v>1000</v>
      </c>
      <c r="Y242" s="39">
        <v>1000</v>
      </c>
      <c r="Z242" s="39">
        <v>1000</v>
      </c>
      <c r="AA242" s="39">
        <v>1000</v>
      </c>
      <c r="AB242" s="39">
        <v>1000</v>
      </c>
      <c r="AC242" s="39">
        <v>1000</v>
      </c>
      <c r="AD242" s="39">
        <v>1000</v>
      </c>
      <c r="AE242" s="16">
        <f t="shared" si="189"/>
        <v>0</v>
      </c>
      <c r="AF242" s="33">
        <f t="shared" si="190"/>
        <v>0</v>
      </c>
    </row>
    <row r="243" spans="1:32" s="26" customFormat="1" ht="12" customHeight="1">
      <c r="A243" s="34"/>
      <c r="B243" s="28" t="s">
        <v>187</v>
      </c>
      <c r="C243" s="5"/>
      <c r="D243" s="4"/>
      <c r="E243" s="5"/>
      <c r="F243" s="38">
        <v>-200000</v>
      </c>
      <c r="G243" s="38">
        <v>-200000</v>
      </c>
      <c r="H243" s="38">
        <v>-100000</v>
      </c>
      <c r="I243" s="38">
        <v>-100000</v>
      </c>
      <c r="J243" s="38">
        <v>0</v>
      </c>
      <c r="K243" s="38">
        <v>-100000</v>
      </c>
      <c r="L243" s="38">
        <v>-25795</v>
      </c>
      <c r="M243" s="38">
        <v>-25795</v>
      </c>
      <c r="N243" s="38">
        <v>0</v>
      </c>
      <c r="O243" s="38">
        <v>0</v>
      </c>
      <c r="P243" s="38">
        <v>0</v>
      </c>
      <c r="Q243" s="38">
        <v>0</v>
      </c>
      <c r="R243" s="39">
        <v>-72043</v>
      </c>
      <c r="S243" s="39">
        <v>-72043</v>
      </c>
      <c r="T243" s="39">
        <v>-72043</v>
      </c>
      <c r="U243" s="39"/>
      <c r="V243" s="39">
        <v>0</v>
      </c>
      <c r="W243" s="39">
        <v>0</v>
      </c>
      <c r="X243" s="39">
        <v>0</v>
      </c>
      <c r="Y243" s="39">
        <v>0</v>
      </c>
      <c r="Z243" s="39">
        <v>0</v>
      </c>
      <c r="AA243" s="39">
        <v>0</v>
      </c>
      <c r="AB243" s="39">
        <v>0</v>
      </c>
      <c r="AC243" s="39">
        <v>0</v>
      </c>
      <c r="AD243" s="39">
        <v>0</v>
      </c>
      <c r="AE243" s="16"/>
      <c r="AF243" s="33"/>
    </row>
    <row r="244" spans="1:32" s="26" customFormat="1" ht="12" customHeight="1">
      <c r="A244" s="34"/>
      <c r="B244" s="28" t="s">
        <v>188</v>
      </c>
      <c r="C244" s="5"/>
      <c r="D244" s="4"/>
      <c r="E244" s="5"/>
      <c r="F244" s="38"/>
      <c r="G244" s="38"/>
      <c r="H244" s="38">
        <v>-70000</v>
      </c>
      <c r="I244" s="38">
        <v>-70000</v>
      </c>
      <c r="J244" s="4">
        <v>-142600</v>
      </c>
      <c r="K244" s="38">
        <v>-70000</v>
      </c>
      <c r="L244" s="4">
        <v>-140000</v>
      </c>
      <c r="M244" s="4">
        <v>-140000</v>
      </c>
      <c r="N244" s="4">
        <v>-137400</v>
      </c>
      <c r="O244" s="4">
        <v>-137400</v>
      </c>
      <c r="P244" s="4">
        <v>-134800</v>
      </c>
      <c r="Q244" s="4">
        <v>-134800</v>
      </c>
      <c r="R244" s="4">
        <v>-132200</v>
      </c>
      <c r="S244" s="4">
        <v>-132200</v>
      </c>
      <c r="T244" s="4">
        <v>-129400</v>
      </c>
      <c r="U244" s="4">
        <v>-132200</v>
      </c>
      <c r="V244" s="4">
        <v>-126400</v>
      </c>
      <c r="W244" s="4">
        <v>-126400</v>
      </c>
      <c r="X244" s="4">
        <v>-123200</v>
      </c>
      <c r="Y244" s="4">
        <v>-123200</v>
      </c>
      <c r="Z244" s="4">
        <v>-120000</v>
      </c>
      <c r="AA244" s="4">
        <v>-120000</v>
      </c>
      <c r="AB244" s="4">
        <v>-98525</v>
      </c>
      <c r="AC244" s="4">
        <v>-98525</v>
      </c>
      <c r="AD244" s="4">
        <v>-95500</v>
      </c>
      <c r="AE244" s="23">
        <f t="shared" si="189"/>
        <v>3025</v>
      </c>
      <c r="AF244" s="35">
        <f t="shared" si="190"/>
        <v>-0.03070286729256534</v>
      </c>
    </row>
    <row r="245" spans="1:32" s="26" customFormat="1" ht="12" customHeight="1">
      <c r="A245" s="34"/>
      <c r="B245" s="28" t="s">
        <v>58</v>
      </c>
      <c r="C245" s="4">
        <v>490266</v>
      </c>
      <c r="D245" s="4">
        <f>SUM(D241+D230)</f>
        <v>877689</v>
      </c>
      <c r="E245" s="4">
        <v>1039059</v>
      </c>
      <c r="F245" s="4">
        <f>SUM(F230+F241+F242+F243)</f>
        <v>963807</v>
      </c>
      <c r="G245" s="4">
        <f>SUM(G230+G241+G242+G243)</f>
        <v>963807</v>
      </c>
      <c r="H245" s="4">
        <f>SUM(H230+H241+H243+H244)</f>
        <v>983650</v>
      </c>
      <c r="I245" s="4">
        <v>1135213</v>
      </c>
      <c r="J245" s="4">
        <f>SUM(J241:J244)+(J230)</f>
        <v>1040308</v>
      </c>
      <c r="K245" s="4">
        <f aca="true" t="shared" si="195" ref="K245:Z245">SUM(K244+K243+K242+K241+K230)</f>
        <v>1012908</v>
      </c>
      <c r="L245" s="4">
        <f t="shared" si="195"/>
        <v>1050483</v>
      </c>
      <c r="M245" s="4">
        <f t="shared" si="195"/>
        <v>1050483</v>
      </c>
      <c r="N245" s="4">
        <f t="shared" si="195"/>
        <v>1016137</v>
      </c>
      <c r="O245" s="4">
        <f t="shared" si="195"/>
        <v>1016137</v>
      </c>
      <c r="P245" s="4">
        <f t="shared" si="195"/>
        <v>1069510</v>
      </c>
      <c r="Q245" s="4">
        <f t="shared" si="195"/>
        <v>1069754</v>
      </c>
      <c r="R245" s="4">
        <f t="shared" si="195"/>
        <v>1069510</v>
      </c>
      <c r="S245" s="4">
        <f t="shared" si="195"/>
        <v>1069510</v>
      </c>
      <c r="T245" s="4">
        <f t="shared" si="195"/>
        <v>1198897</v>
      </c>
      <c r="U245" s="4">
        <f t="shared" si="195"/>
        <v>1234893</v>
      </c>
      <c r="V245" s="4">
        <f t="shared" si="195"/>
        <v>1164116</v>
      </c>
      <c r="W245" s="4">
        <f t="shared" si="195"/>
        <v>1076951</v>
      </c>
      <c r="X245" s="4">
        <f t="shared" si="195"/>
        <v>1012784</v>
      </c>
      <c r="Y245" s="4">
        <f t="shared" si="195"/>
        <v>1012784</v>
      </c>
      <c r="Z245" s="4">
        <f t="shared" si="195"/>
        <v>975715</v>
      </c>
      <c r="AA245" s="4">
        <f>SUM(AA244+AA243+AA242+AA241+AA230)</f>
        <v>975715</v>
      </c>
      <c r="AB245" s="4">
        <f>SUM(AB244+AB243+AB242+AB241+AB230)</f>
        <v>934344</v>
      </c>
      <c r="AC245" s="4">
        <f>SUM(AC244+AC243+AC242+AC241+AC230)</f>
        <v>934344</v>
      </c>
      <c r="AD245" s="4">
        <f>SUM(AD244+AD243+AD242+AD241+AD230)</f>
        <v>906703</v>
      </c>
      <c r="AE245" s="23">
        <f t="shared" si="189"/>
        <v>-27641</v>
      </c>
      <c r="AF245" s="35">
        <f t="shared" si="190"/>
        <v>-0.02958332263063711</v>
      </c>
    </row>
    <row r="246" spans="1:32" ht="12" customHeight="1">
      <c r="A246" s="3">
        <v>210</v>
      </c>
      <c r="B246" s="32" t="s">
        <v>62</v>
      </c>
      <c r="C246" s="3" t="s">
        <v>1</v>
      </c>
      <c r="D246" s="6" t="s">
        <v>2</v>
      </c>
      <c r="E246" s="6" t="s">
        <v>1</v>
      </c>
      <c r="F246" s="6" t="s">
        <v>2</v>
      </c>
      <c r="G246" s="6" t="s">
        <v>1</v>
      </c>
      <c r="H246" s="6" t="s">
        <v>2</v>
      </c>
      <c r="I246" s="6" t="s">
        <v>1</v>
      </c>
      <c r="J246" s="6" t="s">
        <v>2</v>
      </c>
      <c r="K246" s="6" t="s">
        <v>1</v>
      </c>
      <c r="L246" s="6" t="s">
        <v>2</v>
      </c>
      <c r="M246" s="6" t="s">
        <v>1</v>
      </c>
      <c r="N246" s="6" t="s">
        <v>2</v>
      </c>
      <c r="O246" s="6" t="s">
        <v>1</v>
      </c>
      <c r="P246" s="6" t="s">
        <v>2</v>
      </c>
      <c r="Q246" s="6" t="s">
        <v>44</v>
      </c>
      <c r="R246" s="6" t="s">
        <v>2</v>
      </c>
      <c r="S246" s="6" t="s">
        <v>1</v>
      </c>
      <c r="T246" s="6" t="s">
        <v>2</v>
      </c>
      <c r="U246" s="6" t="s">
        <v>44</v>
      </c>
      <c r="V246" s="49" t="s">
        <v>189</v>
      </c>
      <c r="W246" s="49" t="s">
        <v>44</v>
      </c>
      <c r="X246" s="49" t="s">
        <v>189</v>
      </c>
      <c r="Y246" s="6" t="s">
        <v>1</v>
      </c>
      <c r="Z246" s="49" t="s">
        <v>189</v>
      </c>
      <c r="AA246" s="49" t="s">
        <v>44</v>
      </c>
      <c r="AB246" s="49" t="s">
        <v>189</v>
      </c>
      <c r="AC246" s="3" t="s">
        <v>190</v>
      </c>
      <c r="AD246" s="3" t="s">
        <v>2</v>
      </c>
      <c r="AE246" s="6" t="s">
        <v>4</v>
      </c>
      <c r="AF246" s="7" t="s">
        <v>5</v>
      </c>
    </row>
    <row r="247" spans="1:32" ht="12" customHeight="1">
      <c r="A247" s="3"/>
      <c r="B247" s="32"/>
      <c r="C247" s="3" t="s">
        <v>6</v>
      </c>
      <c r="D247" s="6" t="s">
        <v>7</v>
      </c>
      <c r="E247" s="6" t="s">
        <v>7</v>
      </c>
      <c r="F247" s="6" t="s">
        <v>8</v>
      </c>
      <c r="G247" s="6" t="s">
        <v>8</v>
      </c>
      <c r="H247" s="6" t="s">
        <v>9</v>
      </c>
      <c r="I247" s="6" t="s">
        <v>9</v>
      </c>
      <c r="J247" s="6" t="s">
        <v>10</v>
      </c>
      <c r="K247" s="6" t="s">
        <v>10</v>
      </c>
      <c r="L247" s="6" t="s">
        <v>11</v>
      </c>
      <c r="M247" s="6" t="s">
        <v>11</v>
      </c>
      <c r="N247" s="6" t="s">
        <v>45</v>
      </c>
      <c r="O247" s="6" t="s">
        <v>12</v>
      </c>
      <c r="P247" s="6" t="s">
        <v>46</v>
      </c>
      <c r="Q247" s="6" t="s">
        <v>46</v>
      </c>
      <c r="R247" s="6" t="s">
        <v>47</v>
      </c>
      <c r="S247" s="6" t="s">
        <v>14</v>
      </c>
      <c r="T247" s="6" t="s">
        <v>15</v>
      </c>
      <c r="U247" s="6" t="s">
        <v>15</v>
      </c>
      <c r="V247" s="49" t="s">
        <v>191</v>
      </c>
      <c r="W247" s="49" t="s">
        <v>191</v>
      </c>
      <c r="X247" s="49" t="s">
        <v>192</v>
      </c>
      <c r="Y247" s="6" t="s">
        <v>17</v>
      </c>
      <c r="Z247" s="49" t="s">
        <v>193</v>
      </c>
      <c r="AA247" s="49" t="s">
        <v>193</v>
      </c>
      <c r="AB247" s="49" t="s">
        <v>194</v>
      </c>
      <c r="AC247" s="6" t="s">
        <v>19</v>
      </c>
      <c r="AD247" s="6" t="s">
        <v>441</v>
      </c>
      <c r="AE247" s="6" t="s">
        <v>442</v>
      </c>
      <c r="AF247" s="7" t="s">
        <v>442</v>
      </c>
    </row>
    <row r="248" spans="1:32" ht="12" customHeight="1">
      <c r="A248" s="27">
        <v>1001</v>
      </c>
      <c r="B248" s="28" t="s">
        <v>93</v>
      </c>
      <c r="C248" s="39">
        <v>546479</v>
      </c>
      <c r="D248" s="39">
        <v>527145</v>
      </c>
      <c r="E248" s="39">
        <v>526925</v>
      </c>
      <c r="F248" s="39">
        <v>560247</v>
      </c>
      <c r="G248" s="39">
        <v>539476</v>
      </c>
      <c r="H248" s="39">
        <v>568503</v>
      </c>
      <c r="I248" s="50">
        <v>548468</v>
      </c>
      <c r="J248" s="50">
        <v>590129</v>
      </c>
      <c r="K248" s="50">
        <v>596018</v>
      </c>
      <c r="L248" s="50">
        <v>619013</v>
      </c>
      <c r="M248" s="50">
        <v>589357</v>
      </c>
      <c r="N248" s="50">
        <v>637935</v>
      </c>
      <c r="O248" s="50">
        <v>630764</v>
      </c>
      <c r="P248" s="50">
        <v>666914</v>
      </c>
      <c r="Q248" s="50">
        <v>668169</v>
      </c>
      <c r="R248" s="50">
        <v>705117</v>
      </c>
      <c r="S248" s="50">
        <v>688797</v>
      </c>
      <c r="T248" s="50">
        <v>730084</v>
      </c>
      <c r="U248" s="50">
        <v>670304</v>
      </c>
      <c r="V248" s="51">
        <v>791098</v>
      </c>
      <c r="W248" s="51">
        <v>763016</v>
      </c>
      <c r="X248" s="51">
        <v>814888</v>
      </c>
      <c r="Y248" s="51">
        <v>780092</v>
      </c>
      <c r="Z248" s="51">
        <v>835684</v>
      </c>
      <c r="AA248" s="51">
        <v>804618</v>
      </c>
      <c r="AB248" s="51">
        <v>865414</v>
      </c>
      <c r="AC248" s="51">
        <v>865414</v>
      </c>
      <c r="AD248" s="51">
        <v>871234</v>
      </c>
      <c r="AE248" s="16">
        <f>SUM(AD248-AB248)</f>
        <v>5820</v>
      </c>
      <c r="AF248" s="33">
        <f>SUM(AE248/AB248)</f>
        <v>0.006725104978657613</v>
      </c>
    </row>
    <row r="249" spans="1:32" ht="12" customHeight="1">
      <c r="A249" s="27">
        <v>1002</v>
      </c>
      <c r="B249" s="28" t="s">
        <v>94</v>
      </c>
      <c r="C249" s="39">
        <v>5273</v>
      </c>
      <c r="D249" s="39">
        <v>7885</v>
      </c>
      <c r="E249" s="39">
        <v>7095</v>
      </c>
      <c r="F249" s="39">
        <v>7885</v>
      </c>
      <c r="G249" s="39">
        <v>6576</v>
      </c>
      <c r="H249" s="39">
        <v>21536</v>
      </c>
      <c r="I249" s="39">
        <v>19829</v>
      </c>
      <c r="J249" s="39">
        <v>23150</v>
      </c>
      <c r="K249" s="39">
        <v>21914</v>
      </c>
      <c r="L249" s="39">
        <v>23922</v>
      </c>
      <c r="M249" s="39">
        <v>22479</v>
      </c>
      <c r="N249" s="39">
        <v>27015</v>
      </c>
      <c r="O249" s="39">
        <v>20704</v>
      </c>
      <c r="P249" s="39">
        <v>27015</v>
      </c>
      <c r="Q249" s="39">
        <v>20415</v>
      </c>
      <c r="R249" s="39">
        <v>27415</v>
      </c>
      <c r="S249" s="39">
        <v>21069</v>
      </c>
      <c r="T249" s="39">
        <v>27415</v>
      </c>
      <c r="U249" s="39">
        <v>23751</v>
      </c>
      <c r="V249" s="51">
        <v>38636</v>
      </c>
      <c r="W249" s="51">
        <v>28843</v>
      </c>
      <c r="X249" s="51">
        <v>26776</v>
      </c>
      <c r="Y249" s="51">
        <v>12869</v>
      </c>
      <c r="Z249" s="51">
        <v>23124</v>
      </c>
      <c r="AA249" s="51">
        <v>24411</v>
      </c>
      <c r="AB249" s="51">
        <v>23588</v>
      </c>
      <c r="AC249" s="51">
        <v>23588</v>
      </c>
      <c r="AD249" s="51">
        <v>24360</v>
      </c>
      <c r="AE249" s="16">
        <f aca="true" t="shared" si="196" ref="AE249:AE268">SUM(AD249-AB249)</f>
        <v>772</v>
      </c>
      <c r="AF249" s="33">
        <f aca="true" t="shared" si="197" ref="AF249:AF268">SUM(AE249/AB249)</f>
        <v>0.03272850602001017</v>
      </c>
    </row>
    <row r="250" spans="1:32" ht="12" customHeight="1">
      <c r="A250" s="27">
        <v>1003</v>
      </c>
      <c r="B250" s="28" t="s">
        <v>195</v>
      </c>
      <c r="C250" s="39">
        <v>53707</v>
      </c>
      <c r="D250" s="39">
        <v>69330</v>
      </c>
      <c r="E250" s="39">
        <v>66026</v>
      </c>
      <c r="F250" s="39">
        <v>69410</v>
      </c>
      <c r="G250" s="39">
        <v>80800</v>
      </c>
      <c r="H250" s="39">
        <v>70800</v>
      </c>
      <c r="I250" s="50">
        <v>70755</v>
      </c>
      <c r="J250" s="50">
        <v>72416</v>
      </c>
      <c r="K250" s="50">
        <v>70199</v>
      </c>
      <c r="L250" s="50">
        <v>78705</v>
      </c>
      <c r="M250" s="50">
        <v>80297</v>
      </c>
      <c r="N250" s="50">
        <v>80672</v>
      </c>
      <c r="O250" s="50">
        <v>93597</v>
      </c>
      <c r="P250" s="50">
        <v>84000</v>
      </c>
      <c r="Q250" s="50">
        <v>61803</v>
      </c>
      <c r="R250" s="50">
        <v>84000</v>
      </c>
      <c r="S250" s="50">
        <v>104568</v>
      </c>
      <c r="T250" s="50">
        <v>111892</v>
      </c>
      <c r="U250" s="50">
        <v>101952</v>
      </c>
      <c r="V250" s="51">
        <v>79778</v>
      </c>
      <c r="W250" s="51">
        <v>84087</v>
      </c>
      <c r="X250" s="51">
        <v>79778</v>
      </c>
      <c r="Y250" s="51">
        <v>88992</v>
      </c>
      <c r="Z250" s="51">
        <v>90778</v>
      </c>
      <c r="AA250" s="51">
        <v>97897</v>
      </c>
      <c r="AB250" s="51">
        <v>93832</v>
      </c>
      <c r="AC250" s="51">
        <v>93832</v>
      </c>
      <c r="AD250" s="51">
        <v>95790</v>
      </c>
      <c r="AE250" s="16">
        <f t="shared" si="196"/>
        <v>1958</v>
      </c>
      <c r="AF250" s="33">
        <f t="shared" si="197"/>
        <v>0.020867081592633643</v>
      </c>
    </row>
    <row r="251" spans="1:32" s="26" customFormat="1" ht="12" customHeight="1">
      <c r="A251" s="27">
        <v>1010</v>
      </c>
      <c r="B251" s="28" t="s">
        <v>196</v>
      </c>
      <c r="C251" s="39">
        <v>6429</v>
      </c>
      <c r="D251" s="39">
        <v>8060</v>
      </c>
      <c r="E251" s="39">
        <v>4389</v>
      </c>
      <c r="F251" s="39">
        <v>8302</v>
      </c>
      <c r="G251" s="39">
        <v>5087</v>
      </c>
      <c r="H251" s="39">
        <v>8302</v>
      </c>
      <c r="I251" s="39">
        <v>5442</v>
      </c>
      <c r="J251" s="39">
        <v>8302</v>
      </c>
      <c r="K251" s="39">
        <v>7360</v>
      </c>
      <c r="L251" s="39">
        <v>8302</v>
      </c>
      <c r="M251" s="39">
        <v>4952</v>
      </c>
      <c r="N251" s="39">
        <v>8509</v>
      </c>
      <c r="O251" s="39">
        <v>6006</v>
      </c>
      <c r="P251" s="39">
        <v>8765</v>
      </c>
      <c r="Q251" s="39">
        <v>5560</v>
      </c>
      <c r="R251" s="39">
        <v>13565</v>
      </c>
      <c r="S251" s="39">
        <v>13247</v>
      </c>
      <c r="T251" s="39">
        <v>13565</v>
      </c>
      <c r="U251" s="39">
        <v>4721</v>
      </c>
      <c r="V251" s="51">
        <v>11966</v>
      </c>
      <c r="W251" s="51">
        <v>8538</v>
      </c>
      <c r="X251" s="51">
        <v>9360</v>
      </c>
      <c r="Y251" s="51">
        <v>5801</v>
      </c>
      <c r="Z251" s="51">
        <v>7597</v>
      </c>
      <c r="AA251" s="51">
        <v>7914</v>
      </c>
      <c r="AB251" s="51">
        <v>7421</v>
      </c>
      <c r="AC251" s="51">
        <v>7421</v>
      </c>
      <c r="AD251" s="51">
        <v>7830</v>
      </c>
      <c r="AE251" s="16">
        <f t="shared" si="196"/>
        <v>409</v>
      </c>
      <c r="AF251" s="33">
        <f t="shared" si="197"/>
        <v>0.05511386605578763</v>
      </c>
    </row>
    <row r="252" spans="1:32" ht="12" customHeight="1">
      <c r="A252" s="27">
        <v>1020</v>
      </c>
      <c r="B252" s="28" t="s">
        <v>96</v>
      </c>
      <c r="C252" s="39">
        <v>44203</v>
      </c>
      <c r="D252" s="39">
        <v>46840</v>
      </c>
      <c r="E252" s="39">
        <v>46443</v>
      </c>
      <c r="F252" s="39">
        <v>49560</v>
      </c>
      <c r="G252" s="39">
        <v>50880</v>
      </c>
      <c r="H252" s="39">
        <v>51190</v>
      </c>
      <c r="I252" s="39">
        <v>50280</v>
      </c>
      <c r="J252" s="39">
        <f>SUM(J248:J251)*0.0765</f>
        <v>53090.7705</v>
      </c>
      <c r="K252" s="39">
        <v>53633</v>
      </c>
      <c r="L252" s="39">
        <v>55934</v>
      </c>
      <c r="M252" s="39">
        <v>56194</v>
      </c>
      <c r="N252" s="39">
        <v>57691</v>
      </c>
      <c r="O252" s="39">
        <v>51971</v>
      </c>
      <c r="P252" s="39">
        <v>60220</v>
      </c>
      <c r="Q252" s="39">
        <v>60974</v>
      </c>
      <c r="R252" s="39">
        <v>63503</v>
      </c>
      <c r="S252" s="39">
        <v>64583</v>
      </c>
      <c r="T252" s="39">
        <f>SUM(T248:T251)*7.65%</f>
        <v>67546.134</v>
      </c>
      <c r="U252" s="39">
        <v>63347</v>
      </c>
      <c r="V252" s="51">
        <v>70110</v>
      </c>
      <c r="W252" s="51">
        <v>71874</v>
      </c>
      <c r="X252" s="51">
        <v>71207</v>
      </c>
      <c r="Y252" s="51">
        <v>71207</v>
      </c>
      <c r="Z252" s="51">
        <v>73224</v>
      </c>
      <c r="AA252" s="51">
        <v>73692</v>
      </c>
      <c r="AB252" s="51">
        <v>75755</v>
      </c>
      <c r="AC252" s="51">
        <v>75755</v>
      </c>
      <c r="AD252" s="51">
        <v>76440</v>
      </c>
      <c r="AE252" s="16">
        <f t="shared" si="196"/>
        <v>685</v>
      </c>
      <c r="AF252" s="33">
        <f t="shared" si="197"/>
        <v>0.009042307438452907</v>
      </c>
    </row>
    <row r="253" spans="1:32" s="26" customFormat="1" ht="12" customHeight="1">
      <c r="A253" s="34"/>
      <c r="B253" s="28" t="s">
        <v>133</v>
      </c>
      <c r="C253" s="38">
        <f aca="true" t="shared" si="198" ref="C253:H253">SUM(C248:C252)</f>
        <v>656091</v>
      </c>
      <c r="D253" s="38">
        <f t="shared" si="198"/>
        <v>659260</v>
      </c>
      <c r="E253" s="38">
        <f t="shared" si="198"/>
        <v>650878</v>
      </c>
      <c r="F253" s="38">
        <f t="shared" si="198"/>
        <v>695404</v>
      </c>
      <c r="G253" s="38">
        <f>SUM(G248:G252)</f>
        <v>682819</v>
      </c>
      <c r="H253" s="38">
        <f t="shared" si="198"/>
        <v>720331</v>
      </c>
      <c r="I253" s="38">
        <f aca="true" t="shared" si="199" ref="I253:X253">SUM(I248:I252)</f>
        <v>694774</v>
      </c>
      <c r="J253" s="38">
        <f t="shared" si="199"/>
        <v>747087.7705</v>
      </c>
      <c r="K253" s="38">
        <f t="shared" si="199"/>
        <v>749124</v>
      </c>
      <c r="L253" s="38">
        <f t="shared" si="199"/>
        <v>785876</v>
      </c>
      <c r="M253" s="38">
        <f t="shared" si="199"/>
        <v>753279</v>
      </c>
      <c r="N253" s="38">
        <f t="shared" si="199"/>
        <v>811822</v>
      </c>
      <c r="O253" s="38">
        <f t="shared" si="199"/>
        <v>803042</v>
      </c>
      <c r="P253" s="38">
        <f t="shared" si="199"/>
        <v>846914</v>
      </c>
      <c r="Q253" s="38">
        <f t="shared" si="199"/>
        <v>816921</v>
      </c>
      <c r="R253" s="38">
        <f t="shared" si="199"/>
        <v>893600</v>
      </c>
      <c r="S253" s="38">
        <f t="shared" si="199"/>
        <v>892264</v>
      </c>
      <c r="T253" s="38">
        <f t="shared" si="199"/>
        <v>950502.134</v>
      </c>
      <c r="U253" s="38">
        <f t="shared" si="199"/>
        <v>864075</v>
      </c>
      <c r="V253" s="52">
        <f t="shared" si="199"/>
        <v>991588</v>
      </c>
      <c r="W253" s="52">
        <f t="shared" si="199"/>
        <v>956358</v>
      </c>
      <c r="X253" s="52">
        <f t="shared" si="199"/>
        <v>1002009</v>
      </c>
      <c r="Y253" s="52">
        <f aca="true" t="shared" si="200" ref="Y253:AD253">SUM(Y248:Y252)</f>
        <v>958961</v>
      </c>
      <c r="Z253" s="52">
        <f t="shared" si="200"/>
        <v>1030407</v>
      </c>
      <c r="AA253" s="52">
        <f t="shared" si="200"/>
        <v>1008532</v>
      </c>
      <c r="AB253" s="52">
        <f t="shared" si="200"/>
        <v>1066010</v>
      </c>
      <c r="AC253" s="52">
        <f t="shared" si="200"/>
        <v>1066010</v>
      </c>
      <c r="AD253" s="52">
        <f t="shared" si="200"/>
        <v>1075654</v>
      </c>
      <c r="AE253" s="23">
        <f t="shared" si="196"/>
        <v>9644</v>
      </c>
      <c r="AF253" s="35">
        <f t="shared" si="197"/>
        <v>0.009046819448222812</v>
      </c>
    </row>
    <row r="254" spans="1:32" ht="12" customHeight="1">
      <c r="A254" s="27">
        <v>2004</v>
      </c>
      <c r="B254" s="28" t="s">
        <v>101</v>
      </c>
      <c r="C254" s="39">
        <v>309</v>
      </c>
      <c r="D254" s="39">
        <v>650</v>
      </c>
      <c r="E254" s="39">
        <v>612</v>
      </c>
      <c r="F254" s="39">
        <v>650</v>
      </c>
      <c r="G254" s="39">
        <v>216</v>
      </c>
      <c r="H254" s="39">
        <v>650</v>
      </c>
      <c r="I254" s="39">
        <v>807</v>
      </c>
      <c r="J254" s="39">
        <v>650</v>
      </c>
      <c r="K254" s="39">
        <v>402</v>
      </c>
      <c r="L254" s="39">
        <v>650</v>
      </c>
      <c r="M254" s="39">
        <v>504</v>
      </c>
      <c r="N254" s="39">
        <v>650</v>
      </c>
      <c r="O254" s="39">
        <v>649</v>
      </c>
      <c r="P254" s="39">
        <v>1400</v>
      </c>
      <c r="Q254" s="39">
        <v>1085</v>
      </c>
      <c r="R254" s="39">
        <v>1400</v>
      </c>
      <c r="S254" s="39">
        <v>3743</v>
      </c>
      <c r="T254" s="39">
        <v>3000</v>
      </c>
      <c r="U254" s="39">
        <v>0</v>
      </c>
      <c r="V254" s="51">
        <v>3000</v>
      </c>
      <c r="W254" s="51">
        <v>2979</v>
      </c>
      <c r="X254" s="51">
        <v>3000</v>
      </c>
      <c r="Y254" s="51">
        <v>2670</v>
      </c>
      <c r="Z254" s="51">
        <v>3000</v>
      </c>
      <c r="AA254" s="51">
        <v>1709</v>
      </c>
      <c r="AB254" s="51">
        <v>3000</v>
      </c>
      <c r="AC254" s="51">
        <v>3000</v>
      </c>
      <c r="AD254" s="51">
        <v>3000</v>
      </c>
      <c r="AE254" s="16">
        <f t="shared" si="196"/>
        <v>0</v>
      </c>
      <c r="AF254" s="33">
        <f t="shared" si="197"/>
        <v>0</v>
      </c>
    </row>
    <row r="255" spans="1:32" ht="12" customHeight="1">
      <c r="A255" s="27">
        <v>2007</v>
      </c>
      <c r="B255" s="28" t="s">
        <v>151</v>
      </c>
      <c r="C255" s="39">
        <v>370</v>
      </c>
      <c r="D255" s="39">
        <v>200</v>
      </c>
      <c r="E255" s="39">
        <v>195</v>
      </c>
      <c r="F255" s="39">
        <v>300</v>
      </c>
      <c r="G255" s="39">
        <v>300</v>
      </c>
      <c r="H255" s="39">
        <v>400</v>
      </c>
      <c r="I255" s="39">
        <v>350</v>
      </c>
      <c r="J255" s="39">
        <v>450</v>
      </c>
      <c r="K255" s="39">
        <v>495</v>
      </c>
      <c r="L255" s="39">
        <v>450</v>
      </c>
      <c r="M255" s="39">
        <v>335</v>
      </c>
      <c r="N255" s="39">
        <v>500</v>
      </c>
      <c r="O255" s="39">
        <v>458</v>
      </c>
      <c r="P255" s="39">
        <v>500</v>
      </c>
      <c r="Q255" s="39">
        <v>435</v>
      </c>
      <c r="R255" s="39">
        <v>500</v>
      </c>
      <c r="S255" s="39">
        <v>640</v>
      </c>
      <c r="T255" s="39">
        <v>500</v>
      </c>
      <c r="U255" s="39">
        <v>375</v>
      </c>
      <c r="V255" s="51">
        <v>500</v>
      </c>
      <c r="W255" s="51">
        <v>580</v>
      </c>
      <c r="X255" s="51">
        <v>650</v>
      </c>
      <c r="Y255" s="51">
        <v>547</v>
      </c>
      <c r="Z255" s="51">
        <v>650</v>
      </c>
      <c r="AA255" s="51">
        <v>625</v>
      </c>
      <c r="AB255" s="51">
        <v>650</v>
      </c>
      <c r="AC255" s="51">
        <v>650</v>
      </c>
      <c r="AD255" s="51">
        <v>650</v>
      </c>
      <c r="AE255" s="16">
        <f t="shared" si="196"/>
        <v>0</v>
      </c>
      <c r="AF255" s="33">
        <f t="shared" si="197"/>
        <v>0</v>
      </c>
    </row>
    <row r="256" spans="1:32" ht="12" customHeight="1">
      <c r="A256" s="27">
        <v>2008</v>
      </c>
      <c r="B256" s="28" t="s">
        <v>106</v>
      </c>
      <c r="C256" s="39">
        <v>5719</v>
      </c>
      <c r="D256" s="39">
        <v>12000</v>
      </c>
      <c r="E256" s="39">
        <v>5565</v>
      </c>
      <c r="F256" s="39">
        <v>12400</v>
      </c>
      <c r="G256" s="39">
        <v>13624</v>
      </c>
      <c r="H256" s="39">
        <v>16800</v>
      </c>
      <c r="I256" s="39">
        <v>20222</v>
      </c>
      <c r="J256" s="39">
        <v>21420</v>
      </c>
      <c r="K256" s="39">
        <v>22918</v>
      </c>
      <c r="L256" s="39">
        <v>21420</v>
      </c>
      <c r="M256" s="39">
        <v>17689</v>
      </c>
      <c r="N256" s="39">
        <v>22420</v>
      </c>
      <c r="O256" s="39">
        <v>22570</v>
      </c>
      <c r="P256" s="39">
        <v>24800</v>
      </c>
      <c r="Q256" s="39">
        <v>23909</v>
      </c>
      <c r="R256" s="39">
        <v>26000</v>
      </c>
      <c r="S256" s="39">
        <v>20555</v>
      </c>
      <c r="T256" s="39">
        <v>31200</v>
      </c>
      <c r="U256" s="39">
        <v>34833</v>
      </c>
      <c r="V256" s="51">
        <v>31200</v>
      </c>
      <c r="W256" s="51">
        <v>30364</v>
      </c>
      <c r="X256" s="51">
        <v>31200</v>
      </c>
      <c r="Y256" s="51">
        <v>24633</v>
      </c>
      <c r="Z256" s="51">
        <v>32800</v>
      </c>
      <c r="AA256" s="51">
        <v>33150</v>
      </c>
      <c r="AB256" s="51">
        <v>33907</v>
      </c>
      <c r="AC256" s="51">
        <v>33907</v>
      </c>
      <c r="AD256" s="51">
        <v>35755</v>
      </c>
      <c r="AE256" s="16">
        <f t="shared" si="196"/>
        <v>1848</v>
      </c>
      <c r="AF256" s="33">
        <f t="shared" si="197"/>
        <v>0.05450202023181054</v>
      </c>
    </row>
    <row r="257" spans="1:32" ht="12" customHeight="1">
      <c r="A257" s="27">
        <v>2009</v>
      </c>
      <c r="B257" s="28" t="s">
        <v>152</v>
      </c>
      <c r="C257" s="39">
        <v>213</v>
      </c>
      <c r="D257" s="39">
        <v>1100</v>
      </c>
      <c r="E257" s="39">
        <v>630</v>
      </c>
      <c r="F257" s="39">
        <v>1200</v>
      </c>
      <c r="G257" s="39">
        <v>0</v>
      </c>
      <c r="H257" s="39">
        <v>1200</v>
      </c>
      <c r="I257" s="50">
        <v>1097</v>
      </c>
      <c r="J257" s="50">
        <v>1200</v>
      </c>
      <c r="K257" s="50">
        <v>328</v>
      </c>
      <c r="L257" s="50">
        <v>1200</v>
      </c>
      <c r="M257" s="50">
        <v>988</v>
      </c>
      <c r="N257" s="50">
        <v>1200</v>
      </c>
      <c r="O257" s="50">
        <v>588</v>
      </c>
      <c r="P257" s="50">
        <v>2000</v>
      </c>
      <c r="Q257" s="50">
        <v>1766</v>
      </c>
      <c r="R257" s="50">
        <v>2000</v>
      </c>
      <c r="S257" s="50">
        <v>1341</v>
      </c>
      <c r="T257" s="50">
        <v>2000</v>
      </c>
      <c r="U257" s="50">
        <v>561</v>
      </c>
      <c r="V257" s="51">
        <v>2000</v>
      </c>
      <c r="W257" s="51">
        <v>624</v>
      </c>
      <c r="X257" s="51">
        <v>1500</v>
      </c>
      <c r="Y257" s="51">
        <v>782</v>
      </c>
      <c r="Z257" s="51">
        <v>1500</v>
      </c>
      <c r="AA257" s="51">
        <v>799</v>
      </c>
      <c r="AB257" s="51">
        <v>1500</v>
      </c>
      <c r="AC257" s="51">
        <v>1500</v>
      </c>
      <c r="AD257" s="51">
        <v>1500</v>
      </c>
      <c r="AE257" s="16">
        <f t="shared" si="196"/>
        <v>0</v>
      </c>
      <c r="AF257" s="33">
        <f t="shared" si="197"/>
        <v>0</v>
      </c>
    </row>
    <row r="258" spans="1:32" ht="12" customHeight="1">
      <c r="A258" s="27">
        <v>2010</v>
      </c>
      <c r="B258" s="28" t="s">
        <v>197</v>
      </c>
      <c r="C258" s="39"/>
      <c r="D258" s="39"/>
      <c r="E258" s="39"/>
      <c r="F258" s="39"/>
      <c r="G258" s="39"/>
      <c r="H258" s="39"/>
      <c r="I258" s="50"/>
      <c r="J258" s="50"/>
      <c r="K258" s="50"/>
      <c r="L258" s="50"/>
      <c r="M258" s="50"/>
      <c r="N258" s="50"/>
      <c r="O258" s="50"/>
      <c r="P258" s="50">
        <v>0</v>
      </c>
      <c r="Q258" s="50">
        <v>0</v>
      </c>
      <c r="R258" s="50">
        <v>0</v>
      </c>
      <c r="S258" s="50">
        <v>0</v>
      </c>
      <c r="T258" s="50">
        <v>1540</v>
      </c>
      <c r="U258" s="50">
        <v>901</v>
      </c>
      <c r="V258" s="51">
        <v>6700</v>
      </c>
      <c r="W258" s="51">
        <v>5848</v>
      </c>
      <c r="X258" s="51">
        <v>6700</v>
      </c>
      <c r="Y258" s="51">
        <v>5849</v>
      </c>
      <c r="Z258" s="51">
        <v>6000</v>
      </c>
      <c r="AA258" s="51">
        <v>5757</v>
      </c>
      <c r="AB258" s="51">
        <v>6000</v>
      </c>
      <c r="AC258" s="51">
        <v>6000</v>
      </c>
      <c r="AD258" s="51">
        <v>6000</v>
      </c>
      <c r="AE258" s="16">
        <f t="shared" si="196"/>
        <v>0</v>
      </c>
      <c r="AF258" s="33">
        <f t="shared" si="197"/>
        <v>0</v>
      </c>
    </row>
    <row r="259" spans="1:32" ht="12" customHeight="1">
      <c r="A259" s="27">
        <v>2032</v>
      </c>
      <c r="B259" s="28" t="s">
        <v>198</v>
      </c>
      <c r="C259" s="39">
        <v>6549</v>
      </c>
      <c r="D259" s="39">
        <v>10250</v>
      </c>
      <c r="E259" s="39">
        <v>6276</v>
      </c>
      <c r="F259" s="39">
        <v>10250</v>
      </c>
      <c r="G259" s="39">
        <v>9470</v>
      </c>
      <c r="H259" s="39">
        <v>10765</v>
      </c>
      <c r="I259" s="39">
        <v>10053</v>
      </c>
      <c r="J259" s="39">
        <v>10765</v>
      </c>
      <c r="K259" s="39">
        <v>11476</v>
      </c>
      <c r="L259" s="39">
        <v>10765</v>
      </c>
      <c r="M259" s="39">
        <v>6094</v>
      </c>
      <c r="N259" s="39">
        <v>10765</v>
      </c>
      <c r="O259" s="39">
        <v>8344</v>
      </c>
      <c r="P259" s="39">
        <v>10765</v>
      </c>
      <c r="Q259" s="39">
        <v>10765</v>
      </c>
      <c r="R259" s="39">
        <v>10765</v>
      </c>
      <c r="S259" s="39">
        <v>9158</v>
      </c>
      <c r="T259" s="39">
        <v>11265</v>
      </c>
      <c r="U259" s="39">
        <v>7222</v>
      </c>
      <c r="V259" s="51">
        <v>12155</v>
      </c>
      <c r="W259" s="51">
        <v>12095</v>
      </c>
      <c r="X259" s="51">
        <v>12155</v>
      </c>
      <c r="Y259" s="51">
        <v>6964</v>
      </c>
      <c r="Z259" s="51">
        <v>12155</v>
      </c>
      <c r="AA259" s="51">
        <v>10183</v>
      </c>
      <c r="AB259" s="51">
        <v>12155</v>
      </c>
      <c r="AC259" s="51">
        <v>12155</v>
      </c>
      <c r="AD259" s="51">
        <v>13155</v>
      </c>
      <c r="AE259" s="16">
        <f t="shared" si="196"/>
        <v>1000</v>
      </c>
      <c r="AF259" s="33">
        <f t="shared" si="197"/>
        <v>0.08227067050596462</v>
      </c>
    </row>
    <row r="260" spans="1:32" ht="12" customHeight="1">
      <c r="A260" s="27">
        <v>2033</v>
      </c>
      <c r="B260" s="28" t="s">
        <v>199</v>
      </c>
      <c r="C260" s="39">
        <v>941</v>
      </c>
      <c r="D260" s="39">
        <v>1200</v>
      </c>
      <c r="E260" s="39">
        <v>1151</v>
      </c>
      <c r="F260" s="39">
        <v>1200</v>
      </c>
      <c r="G260" s="39">
        <v>1082</v>
      </c>
      <c r="H260" s="39">
        <v>1200</v>
      </c>
      <c r="I260" s="39">
        <v>1075</v>
      </c>
      <c r="J260" s="39">
        <v>1500</v>
      </c>
      <c r="K260" s="39">
        <v>3423</v>
      </c>
      <c r="L260" s="39">
        <v>1500</v>
      </c>
      <c r="M260" s="39">
        <v>3257</v>
      </c>
      <c r="N260" s="39">
        <v>1500</v>
      </c>
      <c r="O260" s="39">
        <v>1224</v>
      </c>
      <c r="P260" s="39">
        <v>1500</v>
      </c>
      <c r="Q260" s="39">
        <v>1326</v>
      </c>
      <c r="R260" s="39">
        <v>1500</v>
      </c>
      <c r="S260" s="39">
        <v>1445</v>
      </c>
      <c r="T260" s="39">
        <v>1500</v>
      </c>
      <c r="U260" s="39">
        <v>2187</v>
      </c>
      <c r="V260" s="51">
        <v>1500</v>
      </c>
      <c r="W260" s="51">
        <v>1422</v>
      </c>
      <c r="X260" s="51">
        <v>1500</v>
      </c>
      <c r="Y260" s="51">
        <v>1500</v>
      </c>
      <c r="Z260" s="51">
        <v>1500</v>
      </c>
      <c r="AA260" s="51">
        <v>1481</v>
      </c>
      <c r="AB260" s="51">
        <v>1500</v>
      </c>
      <c r="AC260" s="51">
        <v>1500</v>
      </c>
      <c r="AD260" s="51">
        <v>1500</v>
      </c>
      <c r="AE260" s="16">
        <f t="shared" si="196"/>
        <v>0</v>
      </c>
      <c r="AF260" s="33">
        <f t="shared" si="197"/>
        <v>0</v>
      </c>
    </row>
    <row r="261" spans="1:32" ht="12" customHeight="1">
      <c r="A261" s="27">
        <v>2062</v>
      </c>
      <c r="B261" s="28" t="s">
        <v>200</v>
      </c>
      <c r="C261" s="39">
        <v>6293</v>
      </c>
      <c r="D261" s="39">
        <v>8000</v>
      </c>
      <c r="E261" s="39">
        <v>8565</v>
      </c>
      <c r="F261" s="39">
        <v>8500</v>
      </c>
      <c r="G261" s="39">
        <v>9013</v>
      </c>
      <c r="H261" s="39">
        <v>8685</v>
      </c>
      <c r="I261" s="50">
        <v>7943</v>
      </c>
      <c r="J261" s="50">
        <v>10685</v>
      </c>
      <c r="K261" s="50">
        <v>9307</v>
      </c>
      <c r="L261" s="50">
        <v>10685</v>
      </c>
      <c r="M261" s="50">
        <v>9438</v>
      </c>
      <c r="N261" s="50">
        <v>10685</v>
      </c>
      <c r="O261" s="50">
        <v>8194</v>
      </c>
      <c r="P261" s="50">
        <v>10985</v>
      </c>
      <c r="Q261" s="50">
        <v>8913</v>
      </c>
      <c r="R261" s="50">
        <v>10985</v>
      </c>
      <c r="S261" s="50">
        <v>11015</v>
      </c>
      <c r="T261" s="50">
        <v>10985</v>
      </c>
      <c r="U261" s="50">
        <v>11650</v>
      </c>
      <c r="V261" s="51">
        <v>10985</v>
      </c>
      <c r="W261" s="51">
        <v>10629</v>
      </c>
      <c r="X261" s="51">
        <v>10985</v>
      </c>
      <c r="Y261" s="51">
        <v>10769</v>
      </c>
      <c r="Z261" s="51">
        <v>12000</v>
      </c>
      <c r="AA261" s="51">
        <v>10842</v>
      </c>
      <c r="AB261" s="51">
        <v>12000</v>
      </c>
      <c r="AC261" s="51">
        <v>12000</v>
      </c>
      <c r="AD261" s="51">
        <v>12000</v>
      </c>
      <c r="AE261" s="16">
        <f t="shared" si="196"/>
        <v>0</v>
      </c>
      <c r="AF261" s="33">
        <f t="shared" si="197"/>
        <v>0</v>
      </c>
    </row>
    <row r="262" spans="1:32" ht="12" customHeight="1">
      <c r="A262" s="27">
        <v>2063</v>
      </c>
      <c r="B262" s="28" t="s">
        <v>201</v>
      </c>
      <c r="C262" s="39"/>
      <c r="D262" s="39"/>
      <c r="E262" s="39"/>
      <c r="F262" s="39"/>
      <c r="G262" s="39"/>
      <c r="H262" s="39"/>
      <c r="I262" s="50"/>
      <c r="J262" s="50"/>
      <c r="K262" s="50">
        <v>0</v>
      </c>
      <c r="L262" s="50">
        <v>6500</v>
      </c>
      <c r="M262" s="50">
        <v>2476</v>
      </c>
      <c r="N262" s="50">
        <v>6500</v>
      </c>
      <c r="O262" s="50">
        <v>4029</v>
      </c>
      <c r="P262" s="50">
        <v>6500</v>
      </c>
      <c r="Q262" s="50">
        <v>4673</v>
      </c>
      <c r="R262" s="50">
        <v>6500</v>
      </c>
      <c r="S262" s="50">
        <v>5969</v>
      </c>
      <c r="T262" s="50">
        <v>6500</v>
      </c>
      <c r="U262" s="50">
        <v>2091</v>
      </c>
      <c r="V262" s="51">
        <v>3900</v>
      </c>
      <c r="W262" s="51">
        <v>2243</v>
      </c>
      <c r="X262" s="51">
        <v>3900</v>
      </c>
      <c r="Y262" s="51">
        <v>2904</v>
      </c>
      <c r="Z262" s="51">
        <v>4862</v>
      </c>
      <c r="AA262" s="51">
        <v>645</v>
      </c>
      <c r="AB262" s="51">
        <v>3600</v>
      </c>
      <c r="AC262" s="51">
        <v>3600</v>
      </c>
      <c r="AD262" s="51">
        <v>6000</v>
      </c>
      <c r="AE262" s="16">
        <f t="shared" si="196"/>
        <v>2400</v>
      </c>
      <c r="AF262" s="33">
        <f t="shared" si="197"/>
        <v>0.6666666666666666</v>
      </c>
    </row>
    <row r="263" spans="1:32" ht="12" customHeight="1">
      <c r="A263" s="27">
        <v>3001</v>
      </c>
      <c r="B263" s="28" t="s">
        <v>121</v>
      </c>
      <c r="C263" s="39">
        <v>2916</v>
      </c>
      <c r="D263" s="39">
        <v>3000</v>
      </c>
      <c r="E263" s="39">
        <v>2492</v>
      </c>
      <c r="F263" s="39">
        <v>3090</v>
      </c>
      <c r="G263" s="39">
        <v>2812</v>
      </c>
      <c r="H263" s="39">
        <v>3150</v>
      </c>
      <c r="I263" s="39">
        <v>3075</v>
      </c>
      <c r="J263" s="39">
        <v>3250</v>
      </c>
      <c r="K263" s="39">
        <v>2810</v>
      </c>
      <c r="L263" s="39">
        <v>3250</v>
      </c>
      <c r="M263" s="39">
        <v>2335</v>
      </c>
      <c r="N263" s="39">
        <v>3250</v>
      </c>
      <c r="O263" s="39">
        <v>2729</v>
      </c>
      <c r="P263" s="39">
        <v>3250</v>
      </c>
      <c r="Q263" s="39">
        <v>2608</v>
      </c>
      <c r="R263" s="39">
        <v>3250</v>
      </c>
      <c r="S263" s="39">
        <v>2236</v>
      </c>
      <c r="T263" s="39">
        <v>3250</v>
      </c>
      <c r="U263" s="39">
        <v>3065</v>
      </c>
      <c r="V263" s="51">
        <v>3250</v>
      </c>
      <c r="W263" s="51">
        <v>2181</v>
      </c>
      <c r="X263" s="51">
        <v>3250</v>
      </c>
      <c r="Y263" s="51">
        <v>2507</v>
      </c>
      <c r="Z263" s="51">
        <v>3250</v>
      </c>
      <c r="AA263" s="51">
        <v>2950</v>
      </c>
      <c r="AB263" s="51">
        <v>3250</v>
      </c>
      <c r="AC263" s="51">
        <v>3250</v>
      </c>
      <c r="AD263" s="51">
        <v>3400</v>
      </c>
      <c r="AE263" s="16">
        <f t="shared" si="196"/>
        <v>150</v>
      </c>
      <c r="AF263" s="33">
        <f t="shared" si="197"/>
        <v>0.046153846153846156</v>
      </c>
    </row>
    <row r="264" spans="1:32" ht="12" customHeight="1">
      <c r="A264" s="27">
        <v>3002</v>
      </c>
      <c r="B264" s="28" t="s">
        <v>202</v>
      </c>
      <c r="C264" s="39">
        <v>10063</v>
      </c>
      <c r="D264" s="39">
        <v>12555</v>
      </c>
      <c r="E264" s="39">
        <v>11086</v>
      </c>
      <c r="F264" s="39">
        <v>12555</v>
      </c>
      <c r="G264" s="39">
        <v>9116</v>
      </c>
      <c r="H264" s="39">
        <v>12555</v>
      </c>
      <c r="I264" s="50">
        <v>11532</v>
      </c>
      <c r="J264" s="50">
        <v>12555</v>
      </c>
      <c r="K264" s="50">
        <v>12585</v>
      </c>
      <c r="L264" s="50">
        <v>12555</v>
      </c>
      <c r="M264" s="50">
        <v>13386</v>
      </c>
      <c r="N264" s="50">
        <v>18630</v>
      </c>
      <c r="O264" s="50">
        <v>15072</v>
      </c>
      <c r="P264" s="50">
        <v>29700</v>
      </c>
      <c r="Q264" s="50">
        <v>19219</v>
      </c>
      <c r="R264" s="50">
        <v>25200</v>
      </c>
      <c r="S264" s="50">
        <v>23677</v>
      </c>
      <c r="T264" s="50">
        <v>33000</v>
      </c>
      <c r="U264" s="50">
        <v>22333</v>
      </c>
      <c r="V264" s="51">
        <v>22000</v>
      </c>
      <c r="W264" s="51">
        <v>19402</v>
      </c>
      <c r="X264" s="51">
        <v>24750</v>
      </c>
      <c r="Y264" s="51">
        <v>20886</v>
      </c>
      <c r="Z264" s="51">
        <v>35739</v>
      </c>
      <c r="AA264" s="51">
        <v>28288</v>
      </c>
      <c r="AB264" s="51">
        <v>34100</v>
      </c>
      <c r="AC264" s="51">
        <v>34100</v>
      </c>
      <c r="AD264" s="51">
        <v>34100</v>
      </c>
      <c r="AE264" s="16">
        <f t="shared" si="196"/>
        <v>0</v>
      </c>
      <c r="AF264" s="33">
        <f t="shared" si="197"/>
        <v>0</v>
      </c>
    </row>
    <row r="265" spans="1:32" s="26" customFormat="1" ht="12" customHeight="1">
      <c r="A265" s="27">
        <v>3004</v>
      </c>
      <c r="B265" s="28" t="s">
        <v>112</v>
      </c>
      <c r="C265" s="39">
        <v>10392</v>
      </c>
      <c r="D265" s="39">
        <v>12000</v>
      </c>
      <c r="E265" s="39">
        <v>14327</v>
      </c>
      <c r="F265" s="39">
        <v>12500</v>
      </c>
      <c r="G265" s="39">
        <v>11663</v>
      </c>
      <c r="H265" s="39">
        <v>13520</v>
      </c>
      <c r="I265" s="50">
        <v>11516</v>
      </c>
      <c r="J265" s="50">
        <v>13520</v>
      </c>
      <c r="K265" s="50">
        <v>13097</v>
      </c>
      <c r="L265" s="50">
        <v>13520</v>
      </c>
      <c r="M265" s="50">
        <v>11064</v>
      </c>
      <c r="N265" s="50">
        <v>13520</v>
      </c>
      <c r="O265" s="50">
        <v>13368</v>
      </c>
      <c r="P265" s="50">
        <v>13520</v>
      </c>
      <c r="Q265" s="50">
        <v>12638</v>
      </c>
      <c r="R265" s="50">
        <v>13520</v>
      </c>
      <c r="S265" s="50">
        <v>13249</v>
      </c>
      <c r="T265" s="50">
        <v>13520</v>
      </c>
      <c r="U265" s="50">
        <v>11774</v>
      </c>
      <c r="V265" s="51">
        <v>13520</v>
      </c>
      <c r="W265" s="51">
        <v>11920</v>
      </c>
      <c r="X265" s="51">
        <v>13650</v>
      </c>
      <c r="Y265" s="51">
        <v>12255</v>
      </c>
      <c r="Z265" s="51">
        <v>5850</v>
      </c>
      <c r="AA265" s="51">
        <v>4869</v>
      </c>
      <c r="AB265" s="51">
        <v>5850</v>
      </c>
      <c r="AC265" s="51">
        <v>5850</v>
      </c>
      <c r="AD265" s="51">
        <v>5850</v>
      </c>
      <c r="AE265" s="16">
        <f t="shared" si="196"/>
        <v>0</v>
      </c>
      <c r="AF265" s="33">
        <f t="shared" si="197"/>
        <v>0</v>
      </c>
    </row>
    <row r="266" spans="1:32" s="26" customFormat="1" ht="12" customHeight="1">
      <c r="A266" s="27">
        <v>3005</v>
      </c>
      <c r="B266" s="28" t="s">
        <v>203</v>
      </c>
      <c r="C266" s="39">
        <v>5386</v>
      </c>
      <c r="D266" s="39">
        <v>6200</v>
      </c>
      <c r="E266" s="39">
        <v>4222</v>
      </c>
      <c r="F266" s="39">
        <v>7700</v>
      </c>
      <c r="G266" s="39">
        <v>7601</v>
      </c>
      <c r="H266" s="39">
        <v>7700</v>
      </c>
      <c r="I266" s="50">
        <v>7146</v>
      </c>
      <c r="J266" s="50">
        <v>7700</v>
      </c>
      <c r="K266" s="50">
        <v>5814</v>
      </c>
      <c r="L266" s="50">
        <v>7000</v>
      </c>
      <c r="M266" s="50">
        <v>4182</v>
      </c>
      <c r="N266" s="50">
        <v>7000</v>
      </c>
      <c r="O266" s="50">
        <v>7086</v>
      </c>
      <c r="P266" s="50">
        <v>7000</v>
      </c>
      <c r="Q266" s="50">
        <v>6535</v>
      </c>
      <c r="R266" s="50">
        <v>11600</v>
      </c>
      <c r="S266" s="50">
        <v>9258</v>
      </c>
      <c r="T266" s="50">
        <v>11600</v>
      </c>
      <c r="U266" s="50">
        <v>14455</v>
      </c>
      <c r="V266" s="51">
        <v>11000</v>
      </c>
      <c r="W266" s="51">
        <v>10118</v>
      </c>
      <c r="X266" s="51">
        <v>11000</v>
      </c>
      <c r="Y266" s="51">
        <v>9483</v>
      </c>
      <c r="Z266" s="51">
        <v>11000</v>
      </c>
      <c r="AA266" s="51">
        <v>10828</v>
      </c>
      <c r="AB266" s="51">
        <v>14200</v>
      </c>
      <c r="AC266" s="51">
        <v>14200</v>
      </c>
      <c r="AD266" s="51">
        <v>14200</v>
      </c>
      <c r="AE266" s="16">
        <f t="shared" si="196"/>
        <v>0</v>
      </c>
      <c r="AF266" s="33">
        <f t="shared" si="197"/>
        <v>0</v>
      </c>
    </row>
    <row r="267" spans="1:32" s="26" customFormat="1" ht="12" customHeight="1">
      <c r="A267" s="34"/>
      <c r="B267" s="28" t="s">
        <v>141</v>
      </c>
      <c r="C267" s="38">
        <f aca="true" t="shared" si="201" ref="C267:H267">SUM(C254:C266)</f>
        <v>49151</v>
      </c>
      <c r="D267" s="38">
        <f t="shared" si="201"/>
        <v>67155</v>
      </c>
      <c r="E267" s="38">
        <f t="shared" si="201"/>
        <v>55121</v>
      </c>
      <c r="F267" s="38">
        <f t="shared" si="201"/>
        <v>70345</v>
      </c>
      <c r="G267" s="38">
        <f>SUM(G254:G266)</f>
        <v>64897</v>
      </c>
      <c r="H267" s="38">
        <f t="shared" si="201"/>
        <v>76625</v>
      </c>
      <c r="I267" s="38">
        <f aca="true" t="shared" si="202" ref="I267:X267">SUM(I254:I266)</f>
        <v>74816</v>
      </c>
      <c r="J267" s="38">
        <f t="shared" si="202"/>
        <v>83695</v>
      </c>
      <c r="K267" s="38">
        <f t="shared" si="202"/>
        <v>82655</v>
      </c>
      <c r="L267" s="38">
        <f t="shared" si="202"/>
        <v>89495</v>
      </c>
      <c r="M267" s="38">
        <f t="shared" si="202"/>
        <v>71748</v>
      </c>
      <c r="N267" s="38">
        <f t="shared" si="202"/>
        <v>96620</v>
      </c>
      <c r="O267" s="38">
        <f t="shared" si="202"/>
        <v>84311</v>
      </c>
      <c r="P267" s="38">
        <f t="shared" si="202"/>
        <v>111920</v>
      </c>
      <c r="Q267" s="38">
        <f t="shared" si="202"/>
        <v>93872</v>
      </c>
      <c r="R267" s="38">
        <f t="shared" si="202"/>
        <v>113220</v>
      </c>
      <c r="S267" s="38">
        <f t="shared" si="202"/>
        <v>102286</v>
      </c>
      <c r="T267" s="38">
        <f t="shared" si="202"/>
        <v>129860</v>
      </c>
      <c r="U267" s="38">
        <f t="shared" si="202"/>
        <v>111447</v>
      </c>
      <c r="V267" s="52">
        <f t="shared" si="202"/>
        <v>121710</v>
      </c>
      <c r="W267" s="52">
        <f t="shared" si="202"/>
        <v>110405</v>
      </c>
      <c r="X267" s="52">
        <f t="shared" si="202"/>
        <v>124240</v>
      </c>
      <c r="Y267" s="52">
        <f aca="true" t="shared" si="203" ref="Y267:AD267">SUM(Y254:Y266)</f>
        <v>101749</v>
      </c>
      <c r="Z267" s="52">
        <f t="shared" si="203"/>
        <v>130306</v>
      </c>
      <c r="AA267" s="52">
        <f t="shared" si="203"/>
        <v>112126</v>
      </c>
      <c r="AB267" s="52">
        <f t="shared" si="203"/>
        <v>131712</v>
      </c>
      <c r="AC267" s="52">
        <f t="shared" si="203"/>
        <v>131712</v>
      </c>
      <c r="AD267" s="52">
        <f t="shared" si="203"/>
        <v>137110</v>
      </c>
      <c r="AE267" s="23">
        <f t="shared" si="196"/>
        <v>5398</v>
      </c>
      <c r="AF267" s="35">
        <f t="shared" si="197"/>
        <v>0.040983357628765794</v>
      </c>
    </row>
    <row r="268" spans="1:32" s="26" customFormat="1" ht="12" customHeight="1">
      <c r="A268" s="34">
        <v>210</v>
      </c>
      <c r="B268" s="28" t="s">
        <v>62</v>
      </c>
      <c r="C268" s="4">
        <f aca="true" t="shared" si="204" ref="C268:X268">SUM(C253+C267)</f>
        <v>705242</v>
      </c>
      <c r="D268" s="4">
        <f t="shared" si="204"/>
        <v>726415</v>
      </c>
      <c r="E268" s="4">
        <f t="shared" si="204"/>
        <v>705999</v>
      </c>
      <c r="F268" s="4">
        <f t="shared" si="204"/>
        <v>765749</v>
      </c>
      <c r="G268" s="4">
        <f t="shared" si="204"/>
        <v>747716</v>
      </c>
      <c r="H268" s="4">
        <f t="shared" si="204"/>
        <v>796956</v>
      </c>
      <c r="I268" s="4">
        <f t="shared" si="204"/>
        <v>769590</v>
      </c>
      <c r="J268" s="4">
        <f t="shared" si="204"/>
        <v>830782.7705</v>
      </c>
      <c r="K268" s="4">
        <f t="shared" si="204"/>
        <v>831779</v>
      </c>
      <c r="L268" s="4">
        <f t="shared" si="204"/>
        <v>875371</v>
      </c>
      <c r="M268" s="4">
        <f t="shared" si="204"/>
        <v>825027</v>
      </c>
      <c r="N268" s="4">
        <f t="shared" si="204"/>
        <v>908442</v>
      </c>
      <c r="O268" s="4">
        <f t="shared" si="204"/>
        <v>887353</v>
      </c>
      <c r="P268" s="4">
        <f t="shared" si="204"/>
        <v>958834</v>
      </c>
      <c r="Q268" s="4">
        <f t="shared" si="204"/>
        <v>910793</v>
      </c>
      <c r="R268" s="4">
        <f t="shared" si="204"/>
        <v>1006820</v>
      </c>
      <c r="S268" s="4">
        <f t="shared" si="204"/>
        <v>994550</v>
      </c>
      <c r="T268" s="4">
        <f t="shared" si="204"/>
        <v>1080362.134</v>
      </c>
      <c r="U268" s="4">
        <f t="shared" si="204"/>
        <v>975522</v>
      </c>
      <c r="V268" s="4">
        <f t="shared" si="204"/>
        <v>1113298</v>
      </c>
      <c r="W268" s="4">
        <f t="shared" si="204"/>
        <v>1066763</v>
      </c>
      <c r="X268" s="4">
        <f t="shared" si="204"/>
        <v>1126249</v>
      </c>
      <c r="Y268" s="4">
        <f aca="true" t="shared" si="205" ref="Y268:AD268">SUM(Y253+Y267)</f>
        <v>1060710</v>
      </c>
      <c r="Z268" s="4">
        <f t="shared" si="205"/>
        <v>1160713</v>
      </c>
      <c r="AA268" s="4">
        <f t="shared" si="205"/>
        <v>1120658</v>
      </c>
      <c r="AB268" s="4">
        <f t="shared" si="205"/>
        <v>1197722</v>
      </c>
      <c r="AC268" s="4">
        <f t="shared" si="205"/>
        <v>1197722</v>
      </c>
      <c r="AD268" s="4">
        <f t="shared" si="205"/>
        <v>1212764</v>
      </c>
      <c r="AE268" s="23">
        <f t="shared" si="196"/>
        <v>15042</v>
      </c>
      <c r="AF268" s="35">
        <f t="shared" si="197"/>
        <v>0.01255884086624442</v>
      </c>
    </row>
    <row r="269" spans="1:32" ht="12" customHeight="1">
      <c r="A269" s="3">
        <v>215</v>
      </c>
      <c r="B269" s="32" t="s">
        <v>63</v>
      </c>
      <c r="C269" s="3" t="s">
        <v>1</v>
      </c>
      <c r="D269" s="6" t="s">
        <v>2</v>
      </c>
      <c r="E269" s="6" t="s">
        <v>1</v>
      </c>
      <c r="F269" s="6" t="s">
        <v>2</v>
      </c>
      <c r="G269" s="6" t="s">
        <v>1</v>
      </c>
      <c r="H269" s="6" t="s">
        <v>2</v>
      </c>
      <c r="I269" s="6" t="s">
        <v>1</v>
      </c>
      <c r="J269" s="6" t="s">
        <v>2</v>
      </c>
      <c r="K269" s="6" t="s">
        <v>1</v>
      </c>
      <c r="L269" s="6" t="s">
        <v>2</v>
      </c>
      <c r="M269" s="6" t="s">
        <v>1</v>
      </c>
      <c r="N269" s="6" t="s">
        <v>2</v>
      </c>
      <c r="O269" s="6" t="s">
        <v>1</v>
      </c>
      <c r="P269" s="6" t="s">
        <v>2</v>
      </c>
      <c r="Q269" s="6" t="s">
        <v>44</v>
      </c>
      <c r="R269" s="6" t="s">
        <v>2</v>
      </c>
      <c r="S269" s="6" t="s">
        <v>1</v>
      </c>
      <c r="T269" s="6" t="s">
        <v>2</v>
      </c>
      <c r="U269" s="6" t="s">
        <v>44</v>
      </c>
      <c r="V269" s="49" t="s">
        <v>204</v>
      </c>
      <c r="W269" s="49" t="s">
        <v>205</v>
      </c>
      <c r="X269" s="49" t="s">
        <v>204</v>
      </c>
      <c r="Y269" s="6" t="s">
        <v>1</v>
      </c>
      <c r="Z269" s="49" t="s">
        <v>204</v>
      </c>
      <c r="AA269" s="49" t="s">
        <v>205</v>
      </c>
      <c r="AB269" s="49" t="s">
        <v>204</v>
      </c>
      <c r="AC269" s="3" t="s">
        <v>190</v>
      </c>
      <c r="AD269" s="3" t="s">
        <v>2</v>
      </c>
      <c r="AE269" s="6" t="s">
        <v>4</v>
      </c>
      <c r="AF269" s="7" t="s">
        <v>5</v>
      </c>
    </row>
    <row r="270" spans="1:32" ht="12" customHeight="1">
      <c r="A270" s="3"/>
      <c r="B270" s="32"/>
      <c r="C270" s="3" t="s">
        <v>6</v>
      </c>
      <c r="D270" s="6" t="s">
        <v>7</v>
      </c>
      <c r="E270" s="6" t="s">
        <v>7</v>
      </c>
      <c r="F270" s="6" t="s">
        <v>8</v>
      </c>
      <c r="G270" s="6" t="s">
        <v>8</v>
      </c>
      <c r="H270" s="6" t="s">
        <v>9</v>
      </c>
      <c r="I270" s="6" t="s">
        <v>9</v>
      </c>
      <c r="J270" s="6" t="s">
        <v>10</v>
      </c>
      <c r="K270" s="6" t="s">
        <v>10</v>
      </c>
      <c r="L270" s="6" t="s">
        <v>11</v>
      </c>
      <c r="M270" s="6" t="s">
        <v>11</v>
      </c>
      <c r="N270" s="6" t="s">
        <v>45</v>
      </c>
      <c r="O270" s="6" t="s">
        <v>12</v>
      </c>
      <c r="P270" s="6" t="s">
        <v>46</v>
      </c>
      <c r="Q270" s="6" t="s">
        <v>46</v>
      </c>
      <c r="R270" s="6" t="s">
        <v>47</v>
      </c>
      <c r="S270" s="6" t="s">
        <v>14</v>
      </c>
      <c r="T270" s="6" t="s">
        <v>15</v>
      </c>
      <c r="U270" s="6" t="s">
        <v>15</v>
      </c>
      <c r="V270" s="49" t="s">
        <v>191</v>
      </c>
      <c r="W270" s="49" t="s">
        <v>191</v>
      </c>
      <c r="X270" s="49" t="s">
        <v>192</v>
      </c>
      <c r="Y270" s="6" t="s">
        <v>17</v>
      </c>
      <c r="Z270" s="49" t="s">
        <v>193</v>
      </c>
      <c r="AA270" s="49" t="s">
        <v>193</v>
      </c>
      <c r="AB270" s="49" t="s">
        <v>194</v>
      </c>
      <c r="AC270" s="6" t="s">
        <v>19</v>
      </c>
      <c r="AD270" s="6" t="s">
        <v>441</v>
      </c>
      <c r="AE270" s="6" t="s">
        <v>442</v>
      </c>
      <c r="AF270" s="7" t="s">
        <v>442</v>
      </c>
    </row>
    <row r="271" spans="1:32" ht="12" customHeight="1">
      <c r="A271" s="34">
        <v>2010</v>
      </c>
      <c r="B271" s="28" t="s">
        <v>450</v>
      </c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>
        <v>5338</v>
      </c>
      <c r="N271" s="38"/>
      <c r="O271" s="39">
        <v>8842</v>
      </c>
      <c r="P271" s="39">
        <v>9116</v>
      </c>
      <c r="Q271" s="39">
        <v>9116</v>
      </c>
      <c r="R271" s="39">
        <v>9390</v>
      </c>
      <c r="S271" s="39">
        <v>9390</v>
      </c>
      <c r="T271" s="39">
        <v>8793</v>
      </c>
      <c r="U271" s="39">
        <v>11440</v>
      </c>
      <c r="V271" s="51">
        <v>9429</v>
      </c>
      <c r="W271" s="51">
        <v>9429</v>
      </c>
      <c r="X271" s="51">
        <v>9540</v>
      </c>
      <c r="Y271" s="51">
        <v>9540</v>
      </c>
      <c r="Z271" s="51">
        <v>10702</v>
      </c>
      <c r="AA271" s="51">
        <v>10702</v>
      </c>
      <c r="AB271" s="51">
        <v>11081</v>
      </c>
      <c r="AC271" s="51">
        <v>11081</v>
      </c>
      <c r="AD271" s="51">
        <v>11348</v>
      </c>
      <c r="AE271" s="16">
        <f>SUM(AD271-AB271)</f>
        <v>267</v>
      </c>
      <c r="AF271" s="33">
        <f>SUM(AE271/AB271)</f>
        <v>0.02409529825827994</v>
      </c>
    </row>
    <row r="272" spans="1:32" ht="12" customHeight="1">
      <c r="A272" s="27">
        <v>2062</v>
      </c>
      <c r="B272" s="28" t="s">
        <v>451</v>
      </c>
      <c r="C272" s="39">
        <v>1540</v>
      </c>
      <c r="D272" s="39">
        <v>2515</v>
      </c>
      <c r="E272" s="39">
        <v>291</v>
      </c>
      <c r="F272" s="39">
        <v>2515</v>
      </c>
      <c r="G272" s="39">
        <v>1533</v>
      </c>
      <c r="H272" s="39">
        <v>1500</v>
      </c>
      <c r="I272" s="39">
        <v>2108</v>
      </c>
      <c r="J272" s="39">
        <v>2000</v>
      </c>
      <c r="K272" s="39">
        <v>1223</v>
      </c>
      <c r="L272" s="39">
        <v>2000</v>
      </c>
      <c r="M272" s="39">
        <v>202</v>
      </c>
      <c r="N272" s="39">
        <v>10900</v>
      </c>
      <c r="O272" s="39">
        <v>124</v>
      </c>
      <c r="P272" s="39">
        <v>2000</v>
      </c>
      <c r="Q272" s="39">
        <v>0</v>
      </c>
      <c r="R272" s="39">
        <v>2000</v>
      </c>
      <c r="S272" s="39">
        <v>300</v>
      </c>
      <c r="T272" s="39">
        <v>10591.2</v>
      </c>
      <c r="U272" s="39">
        <v>10591</v>
      </c>
      <c r="V272" s="51">
        <v>10591</v>
      </c>
      <c r="W272" s="51">
        <v>10591</v>
      </c>
      <c r="X272" s="51">
        <v>10728</v>
      </c>
      <c r="Y272" s="51">
        <v>8045</v>
      </c>
      <c r="Z272" s="51">
        <v>11609</v>
      </c>
      <c r="AA272" s="51">
        <v>11624</v>
      </c>
      <c r="AB272" s="51">
        <v>11900</v>
      </c>
      <c r="AC272" s="51">
        <v>11900</v>
      </c>
      <c r="AD272" s="51">
        <v>11900</v>
      </c>
      <c r="AE272" s="16">
        <f>SUM(AD272-AB272)</f>
        <v>0</v>
      </c>
      <c r="AF272" s="33">
        <f>SUM(AE272/AB272)</f>
        <v>0</v>
      </c>
    </row>
    <row r="273" spans="1:32" ht="12" customHeight="1">
      <c r="A273" s="27">
        <v>3006</v>
      </c>
      <c r="B273" s="28" t="s">
        <v>148</v>
      </c>
      <c r="C273" s="39">
        <v>186</v>
      </c>
      <c r="D273" s="39">
        <v>250</v>
      </c>
      <c r="E273" s="39">
        <v>61</v>
      </c>
      <c r="F273" s="39">
        <v>250</v>
      </c>
      <c r="G273" s="39">
        <v>252</v>
      </c>
      <c r="H273" s="39">
        <v>250</v>
      </c>
      <c r="I273" s="39">
        <v>135</v>
      </c>
      <c r="J273" s="39">
        <v>250</v>
      </c>
      <c r="K273" s="39">
        <v>266</v>
      </c>
      <c r="L273" s="39">
        <v>250</v>
      </c>
      <c r="M273" s="39">
        <v>0</v>
      </c>
      <c r="N273" s="39"/>
      <c r="O273" s="39">
        <v>0</v>
      </c>
      <c r="P273" s="39"/>
      <c r="Q273" s="39"/>
      <c r="R273" s="39"/>
      <c r="S273" s="39"/>
      <c r="T273" s="39"/>
      <c r="U273" s="39"/>
      <c r="V273" s="53"/>
      <c r="W273" s="53"/>
      <c r="X273" s="53"/>
      <c r="Y273" s="53"/>
      <c r="Z273" s="53"/>
      <c r="AA273" s="53">
        <v>-15</v>
      </c>
      <c r="AB273" s="53"/>
      <c r="AC273" s="53"/>
      <c r="AD273" s="53"/>
      <c r="AE273" s="16"/>
      <c r="AF273" s="33"/>
    </row>
    <row r="274" spans="1:32" s="26" customFormat="1" ht="12" customHeight="1">
      <c r="A274" s="34">
        <v>215</v>
      </c>
      <c r="B274" s="28" t="s">
        <v>63</v>
      </c>
      <c r="C274" s="38">
        <f>SUM(C271:C273)</f>
        <v>1726</v>
      </c>
      <c r="D274" s="38">
        <f aca="true" t="shared" si="206" ref="D274:N274">SUM(D271:D273)</f>
        <v>2765</v>
      </c>
      <c r="E274" s="38">
        <f t="shared" si="206"/>
        <v>352</v>
      </c>
      <c r="F274" s="38">
        <f t="shared" si="206"/>
        <v>2765</v>
      </c>
      <c r="G274" s="38">
        <f t="shared" si="206"/>
        <v>1785</v>
      </c>
      <c r="H274" s="38">
        <f t="shared" si="206"/>
        <v>1750</v>
      </c>
      <c r="I274" s="38">
        <f t="shared" si="206"/>
        <v>2243</v>
      </c>
      <c r="J274" s="38">
        <f t="shared" si="206"/>
        <v>2250</v>
      </c>
      <c r="K274" s="38">
        <f t="shared" si="206"/>
        <v>1489</v>
      </c>
      <c r="L274" s="38">
        <f t="shared" si="206"/>
        <v>2250</v>
      </c>
      <c r="M274" s="38">
        <f t="shared" si="206"/>
        <v>5540</v>
      </c>
      <c r="N274" s="38">
        <f t="shared" si="206"/>
        <v>10900</v>
      </c>
      <c r="O274" s="38">
        <f>SUM(O271:O273)</f>
        <v>8966</v>
      </c>
      <c r="P274" s="38">
        <f aca="true" t="shared" si="207" ref="P274:U274">SUM(P271:P273)</f>
        <v>11116</v>
      </c>
      <c r="Q274" s="38">
        <f t="shared" si="207"/>
        <v>9116</v>
      </c>
      <c r="R274" s="38">
        <f t="shared" si="207"/>
        <v>11390</v>
      </c>
      <c r="S274" s="38">
        <f t="shared" si="207"/>
        <v>9690</v>
      </c>
      <c r="T274" s="38">
        <f t="shared" si="207"/>
        <v>19384.2</v>
      </c>
      <c r="U274" s="38">
        <f t="shared" si="207"/>
        <v>22031</v>
      </c>
      <c r="V274" s="52">
        <f aca="true" t="shared" si="208" ref="V274:AB274">SUM(V271:V273)</f>
        <v>20020</v>
      </c>
      <c r="W274" s="52">
        <f t="shared" si="208"/>
        <v>20020</v>
      </c>
      <c r="X274" s="52">
        <f t="shared" si="208"/>
        <v>20268</v>
      </c>
      <c r="Y274" s="52">
        <f t="shared" si="208"/>
        <v>17585</v>
      </c>
      <c r="Z274" s="52">
        <f t="shared" si="208"/>
        <v>22311</v>
      </c>
      <c r="AA274" s="52">
        <f t="shared" si="208"/>
        <v>22311</v>
      </c>
      <c r="AB274" s="52">
        <f t="shared" si="208"/>
        <v>22981</v>
      </c>
      <c r="AC274" s="52">
        <f>SUM(AC271:AC273)</f>
        <v>22981</v>
      </c>
      <c r="AD274" s="52">
        <f>SUM(AD271:AD273)</f>
        <v>23248</v>
      </c>
      <c r="AE274" s="23">
        <f>SUM(AD274-AB274)</f>
        <v>267</v>
      </c>
      <c r="AF274" s="35">
        <f>SUM(AE274/AB274)</f>
        <v>0.011618293372786215</v>
      </c>
    </row>
    <row r="275" spans="1:32" ht="12" customHeight="1">
      <c r="A275" s="3">
        <v>220</v>
      </c>
      <c r="B275" s="32" t="s">
        <v>64</v>
      </c>
      <c r="C275" s="3" t="s">
        <v>1</v>
      </c>
      <c r="D275" s="6" t="s">
        <v>2</v>
      </c>
      <c r="E275" s="6" t="s">
        <v>1</v>
      </c>
      <c r="F275" s="6" t="s">
        <v>2</v>
      </c>
      <c r="G275" s="6" t="s">
        <v>1</v>
      </c>
      <c r="H275" s="6" t="s">
        <v>2</v>
      </c>
      <c r="I275" s="6" t="s">
        <v>1</v>
      </c>
      <c r="J275" s="6" t="s">
        <v>2</v>
      </c>
      <c r="K275" s="6" t="s">
        <v>1</v>
      </c>
      <c r="L275" s="6" t="s">
        <v>2</v>
      </c>
      <c r="M275" s="6" t="s">
        <v>1</v>
      </c>
      <c r="N275" s="6" t="s">
        <v>2</v>
      </c>
      <c r="O275" s="6" t="s">
        <v>1</v>
      </c>
      <c r="P275" s="6" t="s">
        <v>2</v>
      </c>
      <c r="Q275" s="6" t="s">
        <v>44</v>
      </c>
      <c r="R275" s="6" t="s">
        <v>2</v>
      </c>
      <c r="S275" s="6" t="s">
        <v>1</v>
      </c>
      <c r="T275" s="6" t="s">
        <v>2</v>
      </c>
      <c r="U275" s="6" t="s">
        <v>44</v>
      </c>
      <c r="V275" s="49" t="s">
        <v>204</v>
      </c>
      <c r="W275" s="49" t="s">
        <v>205</v>
      </c>
      <c r="X275" s="49" t="s">
        <v>204</v>
      </c>
      <c r="Y275" s="6" t="s">
        <v>1</v>
      </c>
      <c r="Z275" s="49" t="s">
        <v>204</v>
      </c>
      <c r="AA275" s="49" t="s">
        <v>205</v>
      </c>
      <c r="AB275" s="49" t="s">
        <v>204</v>
      </c>
      <c r="AC275" s="3" t="s">
        <v>190</v>
      </c>
      <c r="AD275" s="3" t="s">
        <v>2</v>
      </c>
      <c r="AE275" s="6" t="s">
        <v>4</v>
      </c>
      <c r="AF275" s="7" t="s">
        <v>5</v>
      </c>
    </row>
    <row r="276" spans="1:32" ht="12" customHeight="1">
      <c r="A276" s="3"/>
      <c r="B276" s="32"/>
      <c r="C276" s="3" t="s">
        <v>6</v>
      </c>
      <c r="D276" s="6" t="s">
        <v>7</v>
      </c>
      <c r="E276" s="6" t="s">
        <v>7</v>
      </c>
      <c r="F276" s="6" t="s">
        <v>8</v>
      </c>
      <c r="G276" s="6" t="s">
        <v>8</v>
      </c>
      <c r="H276" s="6" t="s">
        <v>9</v>
      </c>
      <c r="I276" s="6" t="s">
        <v>9</v>
      </c>
      <c r="J276" s="6" t="s">
        <v>10</v>
      </c>
      <c r="K276" s="6" t="s">
        <v>10</v>
      </c>
      <c r="L276" s="6" t="s">
        <v>11</v>
      </c>
      <c r="M276" s="6" t="s">
        <v>11</v>
      </c>
      <c r="N276" s="6" t="s">
        <v>45</v>
      </c>
      <c r="O276" s="6" t="s">
        <v>12</v>
      </c>
      <c r="P276" s="6" t="s">
        <v>46</v>
      </c>
      <c r="Q276" s="6" t="s">
        <v>46</v>
      </c>
      <c r="R276" s="6" t="s">
        <v>47</v>
      </c>
      <c r="S276" s="6" t="s">
        <v>14</v>
      </c>
      <c r="T276" s="6" t="s">
        <v>15</v>
      </c>
      <c r="U276" s="6" t="s">
        <v>15</v>
      </c>
      <c r="V276" s="49" t="s">
        <v>191</v>
      </c>
      <c r="W276" s="49" t="s">
        <v>191</v>
      </c>
      <c r="X276" s="49" t="s">
        <v>192</v>
      </c>
      <c r="Y276" s="6" t="s">
        <v>17</v>
      </c>
      <c r="Z276" s="49" t="s">
        <v>193</v>
      </c>
      <c r="AA276" s="49" t="s">
        <v>193</v>
      </c>
      <c r="AB276" s="49" t="s">
        <v>194</v>
      </c>
      <c r="AC276" s="6" t="s">
        <v>19</v>
      </c>
      <c r="AD276" s="6" t="s">
        <v>441</v>
      </c>
      <c r="AE276" s="6" t="s">
        <v>442</v>
      </c>
      <c r="AF276" s="7" t="s">
        <v>442</v>
      </c>
    </row>
    <row r="277" spans="1:32" ht="12" customHeight="1" hidden="1">
      <c r="A277" s="27">
        <v>1001</v>
      </c>
      <c r="B277" s="28" t="s">
        <v>93</v>
      </c>
      <c r="C277" s="39">
        <v>136446</v>
      </c>
      <c r="D277" s="39">
        <v>142140</v>
      </c>
      <c r="E277" s="39">
        <v>142881</v>
      </c>
      <c r="F277" s="39">
        <v>144315</v>
      </c>
      <c r="G277" s="39">
        <v>146469</v>
      </c>
      <c r="H277" s="39">
        <v>151726</v>
      </c>
      <c r="I277" s="50">
        <v>151043</v>
      </c>
      <c r="J277" s="50">
        <v>156708</v>
      </c>
      <c r="K277" s="50">
        <v>157691</v>
      </c>
      <c r="L277" s="50">
        <v>162976</v>
      </c>
      <c r="M277" s="50">
        <v>159562</v>
      </c>
      <c r="N277" s="50">
        <v>167340</v>
      </c>
      <c r="O277" s="50">
        <v>170882</v>
      </c>
      <c r="P277" s="50">
        <v>174408</v>
      </c>
      <c r="Q277" s="50">
        <v>175035</v>
      </c>
      <c r="R277" s="50">
        <v>179234</v>
      </c>
      <c r="S277" s="50">
        <v>179044</v>
      </c>
      <c r="T277" s="50">
        <v>188809</v>
      </c>
      <c r="U277" s="50">
        <v>189110</v>
      </c>
      <c r="V277" s="51">
        <v>0</v>
      </c>
      <c r="W277" s="51">
        <v>0</v>
      </c>
      <c r="X277" s="51">
        <v>0</v>
      </c>
      <c r="Y277" s="51">
        <v>0</v>
      </c>
      <c r="Z277" s="51">
        <v>0</v>
      </c>
      <c r="AA277" s="51">
        <v>0</v>
      </c>
      <c r="AB277" s="51">
        <v>0</v>
      </c>
      <c r="AC277" s="51">
        <v>0</v>
      </c>
      <c r="AD277" s="51">
        <v>0</v>
      </c>
      <c r="AE277" s="16">
        <f>SUM(AB277-Z277)</f>
        <v>0</v>
      </c>
      <c r="AF277" s="33"/>
    </row>
    <row r="278" spans="1:33" ht="12" customHeight="1" hidden="1">
      <c r="A278" s="27">
        <v>1002</v>
      </c>
      <c r="B278" s="28" t="s">
        <v>94</v>
      </c>
      <c r="C278" s="39">
        <v>6832</v>
      </c>
      <c r="D278" s="39">
        <v>4780</v>
      </c>
      <c r="E278" s="39">
        <v>5914</v>
      </c>
      <c r="F278" s="39">
        <v>4925</v>
      </c>
      <c r="G278" s="39">
        <v>5669</v>
      </c>
      <c r="H278" s="39">
        <v>5040</v>
      </c>
      <c r="I278" s="50">
        <v>4518</v>
      </c>
      <c r="J278" s="50">
        <v>5126</v>
      </c>
      <c r="K278" s="50">
        <v>6819</v>
      </c>
      <c r="L278" s="50">
        <v>5456</v>
      </c>
      <c r="M278" s="50">
        <v>4392</v>
      </c>
      <c r="N278" s="50">
        <v>5592</v>
      </c>
      <c r="O278" s="50">
        <v>4623</v>
      </c>
      <c r="P278" s="50">
        <v>6292</v>
      </c>
      <c r="Q278" s="50">
        <v>5200</v>
      </c>
      <c r="R278" s="50">
        <v>6292</v>
      </c>
      <c r="S278" s="50">
        <v>4888</v>
      </c>
      <c r="T278" s="50">
        <v>6485</v>
      </c>
      <c r="U278" s="50">
        <v>4879</v>
      </c>
      <c r="V278" s="51">
        <v>0</v>
      </c>
      <c r="W278" s="51">
        <v>0</v>
      </c>
      <c r="X278" s="51">
        <v>0</v>
      </c>
      <c r="Y278" s="51">
        <v>0</v>
      </c>
      <c r="Z278" s="51">
        <v>0</v>
      </c>
      <c r="AA278" s="51">
        <v>0</v>
      </c>
      <c r="AB278" s="51">
        <v>0</v>
      </c>
      <c r="AC278" s="51">
        <v>0</v>
      </c>
      <c r="AD278" s="51">
        <v>0</v>
      </c>
      <c r="AE278" s="16">
        <f>SUM(AB278-Z278)</f>
        <v>0</v>
      </c>
      <c r="AF278" s="33"/>
      <c r="AG278" s="54"/>
    </row>
    <row r="279" spans="1:32" ht="12" customHeight="1" hidden="1">
      <c r="A279" s="27">
        <v>1003</v>
      </c>
      <c r="B279" s="28" t="s">
        <v>195</v>
      </c>
      <c r="C279" s="39">
        <v>40317</v>
      </c>
      <c r="D279" s="39">
        <v>38000</v>
      </c>
      <c r="E279" s="39">
        <v>27503</v>
      </c>
      <c r="F279" s="39">
        <v>38000</v>
      </c>
      <c r="G279" s="39">
        <v>35120</v>
      </c>
      <c r="H279" s="39">
        <v>39000</v>
      </c>
      <c r="I279" s="50">
        <v>35589</v>
      </c>
      <c r="J279" s="50">
        <v>43000</v>
      </c>
      <c r="K279" s="50">
        <v>34760</v>
      </c>
      <c r="L279" s="50">
        <v>45840</v>
      </c>
      <c r="M279" s="50">
        <v>43460</v>
      </c>
      <c r="N279" s="50">
        <v>46690</v>
      </c>
      <c r="O279" s="50">
        <v>42539</v>
      </c>
      <c r="P279" s="50">
        <v>48384</v>
      </c>
      <c r="Q279" s="50">
        <v>43003</v>
      </c>
      <c r="R279" s="50">
        <v>49100</v>
      </c>
      <c r="S279" s="50">
        <v>40388</v>
      </c>
      <c r="T279" s="50">
        <v>51870</v>
      </c>
      <c r="U279" s="50">
        <v>40002</v>
      </c>
      <c r="V279" s="51">
        <v>0</v>
      </c>
      <c r="W279" s="51">
        <v>0</v>
      </c>
      <c r="X279" s="51">
        <v>0</v>
      </c>
      <c r="Y279" s="51">
        <v>0</v>
      </c>
      <c r="Z279" s="51">
        <v>0</v>
      </c>
      <c r="AA279" s="51">
        <v>0</v>
      </c>
      <c r="AB279" s="51">
        <v>0</v>
      </c>
      <c r="AC279" s="51">
        <v>0</v>
      </c>
      <c r="AD279" s="51">
        <v>0</v>
      </c>
      <c r="AE279" s="16">
        <f>SUM(AB279-Z279)</f>
        <v>0</v>
      </c>
      <c r="AF279" s="33"/>
    </row>
    <row r="280" spans="1:32" ht="12" customHeight="1" hidden="1">
      <c r="A280" s="27">
        <v>1020</v>
      </c>
      <c r="B280" s="28" t="s">
        <v>96</v>
      </c>
      <c r="C280" s="39">
        <v>14245</v>
      </c>
      <c r="D280" s="39">
        <v>14143</v>
      </c>
      <c r="E280" s="39">
        <v>14986</v>
      </c>
      <c r="F280" s="39">
        <v>14324</v>
      </c>
      <c r="G280" s="39">
        <v>14836</v>
      </c>
      <c r="H280" s="39">
        <v>14977</v>
      </c>
      <c r="I280" s="39">
        <v>14975</v>
      </c>
      <c r="J280" s="39">
        <f>SUM(J277:J279)*0.0765</f>
        <v>15669.801</v>
      </c>
      <c r="K280" s="39">
        <v>15202</v>
      </c>
      <c r="L280" s="39">
        <v>16392</v>
      </c>
      <c r="M280" s="39">
        <v>16036</v>
      </c>
      <c r="N280" s="39">
        <v>16840</v>
      </c>
      <c r="O280" s="39">
        <v>14787</v>
      </c>
      <c r="P280" s="39">
        <v>17525</v>
      </c>
      <c r="Q280" s="39">
        <v>16895</v>
      </c>
      <c r="R280" s="39">
        <v>17950</v>
      </c>
      <c r="S280" s="39">
        <v>15915</v>
      </c>
      <c r="T280" s="39">
        <f>SUM(T277:T279)*7.65%</f>
        <v>18908.046</v>
      </c>
      <c r="U280" s="39">
        <v>22301</v>
      </c>
      <c r="V280" s="51">
        <v>0</v>
      </c>
      <c r="W280" s="51">
        <v>0</v>
      </c>
      <c r="X280" s="51">
        <v>0</v>
      </c>
      <c r="Y280" s="51">
        <v>0</v>
      </c>
      <c r="Z280" s="51">
        <v>0</v>
      </c>
      <c r="AA280" s="51">
        <v>0</v>
      </c>
      <c r="AB280" s="51">
        <v>0</v>
      </c>
      <c r="AC280" s="51">
        <v>0</v>
      </c>
      <c r="AD280" s="51">
        <v>0</v>
      </c>
      <c r="AE280" s="16">
        <f>SUM(AB280-Z280)</f>
        <v>0</v>
      </c>
      <c r="AF280" s="33"/>
    </row>
    <row r="281" spans="1:32" s="26" customFormat="1" ht="12" customHeight="1" hidden="1">
      <c r="A281" s="34"/>
      <c r="B281" s="28" t="s">
        <v>133</v>
      </c>
      <c r="C281" s="38">
        <f aca="true" t="shared" si="209" ref="C281:H281">SUM(C277:C280)</f>
        <v>197840</v>
      </c>
      <c r="D281" s="38">
        <f t="shared" si="209"/>
        <v>199063</v>
      </c>
      <c r="E281" s="38">
        <f t="shared" si="209"/>
        <v>191284</v>
      </c>
      <c r="F281" s="38">
        <f t="shared" si="209"/>
        <v>201564</v>
      </c>
      <c r="G281" s="38">
        <f>SUM(G277:G280)</f>
        <v>202094</v>
      </c>
      <c r="H281" s="38">
        <f t="shared" si="209"/>
        <v>210743</v>
      </c>
      <c r="I281" s="38">
        <f aca="true" t="shared" si="210" ref="I281:Z281">SUM(I277:I280)</f>
        <v>206125</v>
      </c>
      <c r="J281" s="38">
        <f t="shared" si="210"/>
        <v>220503.801</v>
      </c>
      <c r="K281" s="38">
        <f t="shared" si="210"/>
        <v>214472</v>
      </c>
      <c r="L281" s="38">
        <f t="shared" si="210"/>
        <v>230664</v>
      </c>
      <c r="M281" s="38">
        <f t="shared" si="210"/>
        <v>223450</v>
      </c>
      <c r="N281" s="38">
        <f t="shared" si="210"/>
        <v>236462</v>
      </c>
      <c r="O281" s="38">
        <f t="shared" si="210"/>
        <v>232831</v>
      </c>
      <c r="P281" s="38">
        <f t="shared" si="210"/>
        <v>246609</v>
      </c>
      <c r="Q281" s="38">
        <f t="shared" si="210"/>
        <v>240133</v>
      </c>
      <c r="R281" s="38">
        <f t="shared" si="210"/>
        <v>252576</v>
      </c>
      <c r="S281" s="38">
        <f t="shared" si="210"/>
        <v>240235</v>
      </c>
      <c r="T281" s="38">
        <f t="shared" si="210"/>
        <v>266072.046</v>
      </c>
      <c r="U281" s="38">
        <f t="shared" si="210"/>
        <v>256292</v>
      </c>
      <c r="V281" s="52">
        <f t="shared" si="210"/>
        <v>0</v>
      </c>
      <c r="W281" s="52">
        <f t="shared" si="210"/>
        <v>0</v>
      </c>
      <c r="X281" s="52">
        <f t="shared" si="210"/>
        <v>0</v>
      </c>
      <c r="Y281" s="52">
        <f t="shared" si="210"/>
        <v>0</v>
      </c>
      <c r="Z281" s="52">
        <f t="shared" si="210"/>
        <v>0</v>
      </c>
      <c r="AA281" s="52">
        <f>SUM(AA277:AA280)</f>
        <v>0</v>
      </c>
      <c r="AB281" s="52">
        <f>SUM(AB277:AB280)</f>
        <v>0</v>
      </c>
      <c r="AC281" s="52">
        <f>SUM(AC277:AC280)</f>
        <v>0</v>
      </c>
      <c r="AD281" s="52">
        <f>SUM(AD277:AD280)</f>
        <v>0</v>
      </c>
      <c r="AE281" s="23">
        <f>SUM(AB281-Z281)</f>
        <v>0</v>
      </c>
      <c r="AF281" s="35"/>
    </row>
    <row r="282" spans="1:32" ht="12" customHeight="1">
      <c r="A282" s="34">
        <v>2010</v>
      </c>
      <c r="B282" s="28" t="s">
        <v>449</v>
      </c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9">
        <v>9100</v>
      </c>
      <c r="O282" s="38">
        <v>0</v>
      </c>
      <c r="P282" s="39">
        <v>9100</v>
      </c>
      <c r="Q282" s="39">
        <v>2477</v>
      </c>
      <c r="R282" s="39">
        <v>14900</v>
      </c>
      <c r="S282" s="39">
        <v>14900</v>
      </c>
      <c r="T282" s="39">
        <v>14900</v>
      </c>
      <c r="U282" s="39">
        <v>14900</v>
      </c>
      <c r="V282" s="51">
        <v>168000</v>
      </c>
      <c r="W282" s="51">
        <v>145088</v>
      </c>
      <c r="X282" s="51">
        <v>155000</v>
      </c>
      <c r="Y282" s="51">
        <v>149622</v>
      </c>
      <c r="Z282" s="51">
        <v>159156</v>
      </c>
      <c r="AA282" s="51">
        <v>155684</v>
      </c>
      <c r="AB282" s="55">
        <v>161852</v>
      </c>
      <c r="AC282" s="55">
        <v>161852</v>
      </c>
      <c r="AD282" s="55">
        <v>167541</v>
      </c>
      <c r="AE282" s="16">
        <f>SUM(AD282-AB282)</f>
        <v>5689</v>
      </c>
      <c r="AF282" s="33">
        <f>SUM(AE282/AB282)</f>
        <v>0.03514939574426019</v>
      </c>
    </row>
    <row r="283" spans="1:32" ht="12" customHeight="1">
      <c r="A283" s="27">
        <v>2023</v>
      </c>
      <c r="B283" s="28" t="s">
        <v>148</v>
      </c>
      <c r="C283" s="39">
        <v>195</v>
      </c>
      <c r="D283" s="39">
        <v>500</v>
      </c>
      <c r="E283" s="39">
        <v>150</v>
      </c>
      <c r="F283" s="39">
        <v>500</v>
      </c>
      <c r="G283" s="39">
        <v>206</v>
      </c>
      <c r="H283" s="39">
        <v>500</v>
      </c>
      <c r="I283" s="39">
        <v>668</v>
      </c>
      <c r="J283" s="39">
        <v>500</v>
      </c>
      <c r="K283" s="39">
        <v>125</v>
      </c>
      <c r="L283" s="39">
        <v>500</v>
      </c>
      <c r="M283" s="39">
        <v>460</v>
      </c>
      <c r="N283" s="39">
        <v>500</v>
      </c>
      <c r="O283" s="39">
        <v>400</v>
      </c>
      <c r="P283" s="39">
        <v>500</v>
      </c>
      <c r="Q283" s="39">
        <v>318</v>
      </c>
      <c r="R283" s="39">
        <v>500</v>
      </c>
      <c r="S283" s="39">
        <v>389</v>
      </c>
      <c r="T283" s="39">
        <v>500</v>
      </c>
      <c r="U283" s="39">
        <v>320</v>
      </c>
      <c r="V283" s="51">
        <v>0</v>
      </c>
      <c r="W283" s="51">
        <v>0</v>
      </c>
      <c r="X283" s="51">
        <v>0</v>
      </c>
      <c r="Y283" s="51">
        <v>0</v>
      </c>
      <c r="Z283" s="51">
        <v>0</v>
      </c>
      <c r="AA283" s="51">
        <v>0</v>
      </c>
      <c r="AB283" s="51">
        <v>0</v>
      </c>
      <c r="AC283" s="51">
        <v>0</v>
      </c>
      <c r="AD283" s="51">
        <v>0</v>
      </c>
      <c r="AE283" s="16"/>
      <c r="AF283" s="33"/>
    </row>
    <row r="284" spans="1:32" ht="12" customHeight="1" hidden="1">
      <c r="A284" s="27">
        <v>3004</v>
      </c>
      <c r="B284" s="28" t="s">
        <v>112</v>
      </c>
      <c r="C284" s="39">
        <v>645</v>
      </c>
      <c r="D284" s="39">
        <v>3250</v>
      </c>
      <c r="E284" s="39">
        <v>3297</v>
      </c>
      <c r="F284" s="39">
        <v>4160</v>
      </c>
      <c r="G284" s="39">
        <v>3402</v>
      </c>
      <c r="H284" s="39">
        <v>4160</v>
      </c>
      <c r="I284" s="50">
        <v>3370</v>
      </c>
      <c r="J284" s="50">
        <v>3360</v>
      </c>
      <c r="K284" s="50">
        <v>3370</v>
      </c>
      <c r="L284" s="50">
        <v>3360</v>
      </c>
      <c r="M284" s="50">
        <v>2895</v>
      </c>
      <c r="N284" s="50">
        <v>3360</v>
      </c>
      <c r="O284" s="50">
        <v>3029</v>
      </c>
      <c r="P284" s="50">
        <v>3600</v>
      </c>
      <c r="Q284" s="50">
        <v>3210</v>
      </c>
      <c r="R284" s="50">
        <v>3600</v>
      </c>
      <c r="S284" s="50">
        <v>3703</v>
      </c>
      <c r="T284" s="50">
        <v>3600</v>
      </c>
      <c r="U284" s="50">
        <v>3742</v>
      </c>
      <c r="V284" s="51">
        <v>0</v>
      </c>
      <c r="W284" s="51">
        <v>0</v>
      </c>
      <c r="X284" s="51">
        <v>0</v>
      </c>
      <c r="Y284" s="51">
        <v>0</v>
      </c>
      <c r="Z284" s="51">
        <v>0</v>
      </c>
      <c r="AA284" s="51">
        <v>0</v>
      </c>
      <c r="AB284" s="51">
        <v>0</v>
      </c>
      <c r="AC284" s="51">
        <v>0</v>
      </c>
      <c r="AD284" s="51">
        <v>0</v>
      </c>
      <c r="AE284" s="16">
        <f>SUM(AD284-AB284)</f>
        <v>0</v>
      </c>
      <c r="AF284" s="33" t="e">
        <f>SUM(AE284/AB284)</f>
        <v>#DIV/0!</v>
      </c>
    </row>
    <row r="285" spans="1:32" s="26" customFormat="1" ht="12" customHeight="1">
      <c r="A285" s="34"/>
      <c r="B285" s="28" t="s">
        <v>141</v>
      </c>
      <c r="C285" s="38">
        <f aca="true" t="shared" si="211" ref="C285:H285">SUM(C283:C284)</f>
        <v>840</v>
      </c>
      <c r="D285" s="38">
        <f t="shared" si="211"/>
        <v>3750</v>
      </c>
      <c r="E285" s="38">
        <f t="shared" si="211"/>
        <v>3447</v>
      </c>
      <c r="F285" s="38">
        <f t="shared" si="211"/>
        <v>4660</v>
      </c>
      <c r="G285" s="38">
        <f t="shared" si="211"/>
        <v>3608</v>
      </c>
      <c r="H285" s="38">
        <f t="shared" si="211"/>
        <v>4660</v>
      </c>
      <c r="I285" s="38">
        <f>SUM(I283:I284)</f>
        <v>4038</v>
      </c>
      <c r="J285" s="38">
        <f>SUM(J283:J284)</f>
        <v>3860</v>
      </c>
      <c r="K285" s="38">
        <f>SUM(K283:K284)</f>
        <v>3495</v>
      </c>
      <c r="L285" s="38">
        <f>SUM(L283:L284)</f>
        <v>3860</v>
      </c>
      <c r="M285" s="38">
        <f>SUM(M283:M284)</f>
        <v>3355</v>
      </c>
      <c r="N285" s="38">
        <f>SUM(N282:N284)</f>
        <v>12960</v>
      </c>
      <c r="O285" s="38">
        <f>SUM(O283:O284)</f>
        <v>3429</v>
      </c>
      <c r="P285" s="38">
        <f aca="true" t="shared" si="212" ref="P285:AB285">SUM(P282:P284)</f>
        <v>13200</v>
      </c>
      <c r="Q285" s="38">
        <f t="shared" si="212"/>
        <v>6005</v>
      </c>
      <c r="R285" s="38">
        <f t="shared" si="212"/>
        <v>19000</v>
      </c>
      <c r="S285" s="38">
        <f t="shared" si="212"/>
        <v>18992</v>
      </c>
      <c r="T285" s="38">
        <f t="shared" si="212"/>
        <v>19000</v>
      </c>
      <c r="U285" s="38">
        <f t="shared" si="212"/>
        <v>18962</v>
      </c>
      <c r="V285" s="38">
        <f t="shared" si="212"/>
        <v>168000</v>
      </c>
      <c r="W285" s="38">
        <f t="shared" si="212"/>
        <v>145088</v>
      </c>
      <c r="X285" s="38">
        <f t="shared" si="212"/>
        <v>155000</v>
      </c>
      <c r="Y285" s="38">
        <f t="shared" si="212"/>
        <v>149622</v>
      </c>
      <c r="Z285" s="38">
        <f t="shared" si="212"/>
        <v>159156</v>
      </c>
      <c r="AA285" s="38">
        <f t="shared" si="212"/>
        <v>155684</v>
      </c>
      <c r="AB285" s="38">
        <f t="shared" si="212"/>
        <v>161852</v>
      </c>
      <c r="AC285" s="38">
        <f>SUM(AC282:AC284)</f>
        <v>161852</v>
      </c>
      <c r="AD285" s="38">
        <f>SUM(AD282:AD284)</f>
        <v>167541</v>
      </c>
      <c r="AE285" s="23">
        <f>SUM(AD285-AB285)</f>
        <v>5689</v>
      </c>
      <c r="AF285" s="35">
        <f>SUM(AE285/AB285)</f>
        <v>0.03514939574426019</v>
      </c>
    </row>
    <row r="286" spans="1:32" s="26" customFormat="1" ht="12" customHeight="1">
      <c r="A286" s="34">
        <v>220</v>
      </c>
      <c r="B286" s="28" t="s">
        <v>206</v>
      </c>
      <c r="C286" s="38">
        <f aca="true" t="shared" si="213" ref="C286:H286">SUM(C281+C285)</f>
        <v>198680</v>
      </c>
      <c r="D286" s="38">
        <f t="shared" si="213"/>
        <v>202813</v>
      </c>
      <c r="E286" s="38">
        <f t="shared" si="213"/>
        <v>194731</v>
      </c>
      <c r="F286" s="38">
        <f t="shared" si="213"/>
        <v>206224</v>
      </c>
      <c r="G286" s="38">
        <f t="shared" si="213"/>
        <v>205702</v>
      </c>
      <c r="H286" s="38">
        <f t="shared" si="213"/>
        <v>215403</v>
      </c>
      <c r="I286" s="38">
        <f aca="true" t="shared" si="214" ref="I286:Z286">SUM(I281+I285)</f>
        <v>210163</v>
      </c>
      <c r="J286" s="38">
        <f t="shared" si="214"/>
        <v>224363.801</v>
      </c>
      <c r="K286" s="38">
        <f t="shared" si="214"/>
        <v>217967</v>
      </c>
      <c r="L286" s="38">
        <f t="shared" si="214"/>
        <v>234524</v>
      </c>
      <c r="M286" s="38">
        <f t="shared" si="214"/>
        <v>226805</v>
      </c>
      <c r="N286" s="38">
        <f t="shared" si="214"/>
        <v>249422</v>
      </c>
      <c r="O286" s="38">
        <f t="shared" si="214"/>
        <v>236260</v>
      </c>
      <c r="P286" s="38">
        <f t="shared" si="214"/>
        <v>259809</v>
      </c>
      <c r="Q286" s="38">
        <f t="shared" si="214"/>
        <v>246138</v>
      </c>
      <c r="R286" s="38">
        <f t="shared" si="214"/>
        <v>271576</v>
      </c>
      <c r="S286" s="38">
        <f t="shared" si="214"/>
        <v>259227</v>
      </c>
      <c r="T286" s="38">
        <f t="shared" si="214"/>
        <v>285072.046</v>
      </c>
      <c r="U286" s="38">
        <f t="shared" si="214"/>
        <v>275254</v>
      </c>
      <c r="V286" s="38">
        <f t="shared" si="214"/>
        <v>168000</v>
      </c>
      <c r="W286" s="38">
        <f t="shared" si="214"/>
        <v>145088</v>
      </c>
      <c r="X286" s="38">
        <f t="shared" si="214"/>
        <v>155000</v>
      </c>
      <c r="Y286" s="38">
        <f t="shared" si="214"/>
        <v>149622</v>
      </c>
      <c r="Z286" s="38">
        <f t="shared" si="214"/>
        <v>159156</v>
      </c>
      <c r="AA286" s="38">
        <f>SUM(AA281+AA285)</f>
        <v>155684</v>
      </c>
      <c r="AB286" s="38">
        <f>SUM(AB281+AB285)</f>
        <v>161852</v>
      </c>
      <c r="AC286" s="38">
        <f>SUM(AC281+AC285)</f>
        <v>161852</v>
      </c>
      <c r="AD286" s="38">
        <f>SUM(AD281+AD285)</f>
        <v>167541</v>
      </c>
      <c r="AE286" s="23">
        <f>SUM(AD286-AB286)</f>
        <v>5689</v>
      </c>
      <c r="AF286" s="35">
        <f>SUM(AE286/AB286)</f>
        <v>0.03514939574426019</v>
      </c>
    </row>
    <row r="287" spans="1:32" ht="12" customHeight="1">
      <c r="A287" s="3">
        <v>225</v>
      </c>
      <c r="B287" s="32" t="s">
        <v>65</v>
      </c>
      <c r="C287" s="3" t="s">
        <v>1</v>
      </c>
      <c r="D287" s="56" t="s">
        <v>2</v>
      </c>
      <c r="E287" s="56" t="s">
        <v>1</v>
      </c>
      <c r="F287" s="56" t="s">
        <v>2</v>
      </c>
      <c r="G287" s="56" t="s">
        <v>1</v>
      </c>
      <c r="H287" s="56" t="s">
        <v>2</v>
      </c>
      <c r="I287" s="56" t="s">
        <v>1</v>
      </c>
      <c r="J287" s="56" t="s">
        <v>2</v>
      </c>
      <c r="K287" s="56" t="s">
        <v>1</v>
      </c>
      <c r="L287" s="56" t="s">
        <v>2</v>
      </c>
      <c r="M287" s="56" t="s">
        <v>1</v>
      </c>
      <c r="N287" s="56" t="s">
        <v>2</v>
      </c>
      <c r="O287" s="56" t="s">
        <v>1</v>
      </c>
      <c r="P287" s="56" t="s">
        <v>2</v>
      </c>
      <c r="Q287" s="56" t="s">
        <v>44</v>
      </c>
      <c r="R287" s="56" t="s">
        <v>2</v>
      </c>
      <c r="S287" s="6" t="s">
        <v>1</v>
      </c>
      <c r="T287" s="6" t="s">
        <v>2</v>
      </c>
      <c r="U287" s="6" t="s">
        <v>44</v>
      </c>
      <c r="V287" s="6" t="s">
        <v>2</v>
      </c>
      <c r="W287" s="6" t="s">
        <v>1</v>
      </c>
      <c r="X287" s="6" t="s">
        <v>2</v>
      </c>
      <c r="Y287" s="6" t="s">
        <v>1</v>
      </c>
      <c r="Z287" s="6" t="s">
        <v>2</v>
      </c>
      <c r="AA287" s="6" t="s">
        <v>1</v>
      </c>
      <c r="AB287" s="6" t="s">
        <v>2</v>
      </c>
      <c r="AC287" s="3" t="s">
        <v>190</v>
      </c>
      <c r="AD287" s="3" t="s">
        <v>2</v>
      </c>
      <c r="AE287" s="6" t="s">
        <v>4</v>
      </c>
      <c r="AF287" s="7" t="s">
        <v>5</v>
      </c>
    </row>
    <row r="288" spans="1:32" ht="12" customHeight="1">
      <c r="A288" s="3"/>
      <c r="B288" s="32"/>
      <c r="C288" s="3" t="s">
        <v>6</v>
      </c>
      <c r="D288" s="56" t="s">
        <v>7</v>
      </c>
      <c r="E288" s="56" t="s">
        <v>7</v>
      </c>
      <c r="F288" s="56" t="s">
        <v>8</v>
      </c>
      <c r="G288" s="56" t="s">
        <v>8</v>
      </c>
      <c r="H288" s="56" t="s">
        <v>9</v>
      </c>
      <c r="I288" s="56" t="s">
        <v>9</v>
      </c>
      <c r="J288" s="56" t="s">
        <v>10</v>
      </c>
      <c r="K288" s="56" t="s">
        <v>10</v>
      </c>
      <c r="L288" s="56" t="s">
        <v>11</v>
      </c>
      <c r="M288" s="56" t="s">
        <v>11</v>
      </c>
      <c r="N288" s="56" t="s">
        <v>45</v>
      </c>
      <c r="O288" s="56" t="s">
        <v>12</v>
      </c>
      <c r="P288" s="56" t="s">
        <v>46</v>
      </c>
      <c r="Q288" s="56" t="s">
        <v>46</v>
      </c>
      <c r="R288" s="56" t="s">
        <v>47</v>
      </c>
      <c r="S288" s="6" t="s">
        <v>14</v>
      </c>
      <c r="T288" s="6" t="s">
        <v>15</v>
      </c>
      <c r="U288" s="6" t="s">
        <v>15</v>
      </c>
      <c r="V288" s="6" t="s">
        <v>16</v>
      </c>
      <c r="W288" s="6" t="s">
        <v>16</v>
      </c>
      <c r="X288" s="6" t="s">
        <v>17</v>
      </c>
      <c r="Y288" s="6" t="s">
        <v>17</v>
      </c>
      <c r="Z288" s="6" t="s">
        <v>18</v>
      </c>
      <c r="AA288" s="6" t="s">
        <v>18</v>
      </c>
      <c r="AB288" s="6" t="s">
        <v>19</v>
      </c>
      <c r="AC288" s="6" t="s">
        <v>19</v>
      </c>
      <c r="AD288" s="6" t="s">
        <v>441</v>
      </c>
      <c r="AE288" s="6" t="s">
        <v>442</v>
      </c>
      <c r="AF288" s="7" t="s">
        <v>442</v>
      </c>
    </row>
    <row r="289" spans="1:32" ht="12" customHeight="1">
      <c r="A289" s="27">
        <v>1002</v>
      </c>
      <c r="B289" s="28" t="s">
        <v>94</v>
      </c>
      <c r="C289" s="30">
        <v>750</v>
      </c>
      <c r="D289" s="30">
        <v>800</v>
      </c>
      <c r="E289" s="30">
        <v>800</v>
      </c>
      <c r="F289" s="30">
        <v>4833</v>
      </c>
      <c r="G289" s="30">
        <v>3213</v>
      </c>
      <c r="H289" s="30">
        <v>6000</v>
      </c>
      <c r="I289" s="30">
        <v>8506</v>
      </c>
      <c r="J289" s="30">
        <v>8000</v>
      </c>
      <c r="K289" s="30">
        <v>8509</v>
      </c>
      <c r="L289" s="30">
        <v>9500</v>
      </c>
      <c r="M289" s="30">
        <v>6994</v>
      </c>
      <c r="N289" s="30">
        <v>9800</v>
      </c>
      <c r="O289" s="30">
        <v>8502</v>
      </c>
      <c r="P289" s="30">
        <v>10100</v>
      </c>
      <c r="Q289" s="30">
        <v>6864</v>
      </c>
      <c r="R289" s="30">
        <v>10500</v>
      </c>
      <c r="S289" s="30">
        <v>8495</v>
      </c>
      <c r="T289" s="30">
        <v>10800</v>
      </c>
      <c r="U289" s="30">
        <v>9541</v>
      </c>
      <c r="V289" s="30">
        <v>10800</v>
      </c>
      <c r="W289" s="30">
        <v>8775</v>
      </c>
      <c r="X289" s="30">
        <v>11000</v>
      </c>
      <c r="Y289" s="30">
        <v>9727</v>
      </c>
      <c r="Z289" s="30">
        <v>11000</v>
      </c>
      <c r="AA289" s="30">
        <v>10956</v>
      </c>
      <c r="AB289" s="30">
        <v>11700</v>
      </c>
      <c r="AC289" s="165">
        <v>11700</v>
      </c>
      <c r="AD289" s="165">
        <v>13000</v>
      </c>
      <c r="AE289" s="166">
        <f aca="true" t="shared" si="215" ref="AE289:AE303">SUM((AD289-AB289))</f>
        <v>1300</v>
      </c>
      <c r="AF289" s="167">
        <f aca="true" t="shared" si="216" ref="AF289:AF300">SUM((AE289/AB289))</f>
        <v>0.1111111111111111</v>
      </c>
    </row>
    <row r="290" spans="1:32" ht="12" customHeight="1">
      <c r="A290" s="27">
        <v>1020</v>
      </c>
      <c r="B290" s="28" t="s">
        <v>96</v>
      </c>
      <c r="C290" s="30">
        <v>0</v>
      </c>
      <c r="D290" s="30">
        <v>61</v>
      </c>
      <c r="E290" s="30"/>
      <c r="F290" s="30">
        <v>370</v>
      </c>
      <c r="G290" s="30">
        <v>91</v>
      </c>
      <c r="H290" s="30">
        <v>410</v>
      </c>
      <c r="I290" s="30">
        <v>637</v>
      </c>
      <c r="J290" s="30">
        <v>612</v>
      </c>
      <c r="K290" s="30">
        <v>682</v>
      </c>
      <c r="L290" s="30">
        <v>727</v>
      </c>
      <c r="M290" s="30">
        <v>177</v>
      </c>
      <c r="N290" s="30">
        <v>750</v>
      </c>
      <c r="O290" s="30">
        <v>212</v>
      </c>
      <c r="P290" s="30">
        <v>750</v>
      </c>
      <c r="Q290" s="30">
        <v>171</v>
      </c>
      <c r="R290" s="30">
        <v>800</v>
      </c>
      <c r="S290" s="30">
        <v>69</v>
      </c>
      <c r="T290" s="30">
        <v>865</v>
      </c>
      <c r="U290" s="30">
        <v>86</v>
      </c>
      <c r="V290" s="30">
        <v>865</v>
      </c>
      <c r="W290" s="30">
        <v>118</v>
      </c>
      <c r="X290" s="30">
        <v>865</v>
      </c>
      <c r="Y290" s="30">
        <v>866</v>
      </c>
      <c r="Z290" s="30">
        <v>865</v>
      </c>
      <c r="AA290" s="30">
        <v>643</v>
      </c>
      <c r="AB290" s="30">
        <v>903</v>
      </c>
      <c r="AC290" s="165">
        <v>903</v>
      </c>
      <c r="AD290" s="165">
        <v>903</v>
      </c>
      <c r="AE290" s="166">
        <f t="shared" si="215"/>
        <v>0</v>
      </c>
      <c r="AF290" s="167">
        <f t="shared" si="216"/>
        <v>0</v>
      </c>
    </row>
    <row r="291" spans="1:32" s="26" customFormat="1" ht="12" customHeight="1">
      <c r="A291" s="34"/>
      <c r="B291" s="28" t="s">
        <v>133</v>
      </c>
      <c r="C291" s="4">
        <f>SUM(C289:C290)</f>
        <v>750</v>
      </c>
      <c r="D291" s="4">
        <f>SUM(D289:D290)</f>
        <v>861</v>
      </c>
      <c r="E291" s="5">
        <v>800</v>
      </c>
      <c r="F291" s="4">
        <f aca="true" t="shared" si="217" ref="F291:Q291">SUM(F289:F290)</f>
        <v>5203</v>
      </c>
      <c r="G291" s="4">
        <f t="shared" si="217"/>
        <v>3304</v>
      </c>
      <c r="H291" s="4">
        <f t="shared" si="217"/>
        <v>6410</v>
      </c>
      <c r="I291" s="4">
        <f t="shared" si="217"/>
        <v>9143</v>
      </c>
      <c r="J291" s="4">
        <f t="shared" si="217"/>
        <v>8612</v>
      </c>
      <c r="K291" s="4">
        <f t="shared" si="217"/>
        <v>9191</v>
      </c>
      <c r="L291" s="4">
        <f t="shared" si="217"/>
        <v>10227</v>
      </c>
      <c r="M291" s="4">
        <f t="shared" si="217"/>
        <v>7171</v>
      </c>
      <c r="N291" s="4">
        <f t="shared" si="217"/>
        <v>10550</v>
      </c>
      <c r="O291" s="4">
        <f t="shared" si="217"/>
        <v>8714</v>
      </c>
      <c r="P291" s="4">
        <f t="shared" si="217"/>
        <v>10850</v>
      </c>
      <c r="Q291" s="4">
        <f t="shared" si="217"/>
        <v>7035</v>
      </c>
      <c r="R291" s="4">
        <f>SUM(R289:R290)</f>
        <v>11300</v>
      </c>
      <c r="S291" s="4">
        <f>SUM(S289:S290)</f>
        <v>8564</v>
      </c>
      <c r="T291" s="4">
        <v>11665</v>
      </c>
      <c r="U291" s="4">
        <f>SUM(U289:U290)</f>
        <v>9627</v>
      </c>
      <c r="V291" s="4">
        <f>SUM(V289:V290)</f>
        <v>11665</v>
      </c>
      <c r="W291" s="4">
        <f>SUM(W289:W290)</f>
        <v>8893</v>
      </c>
      <c r="X291" s="4">
        <v>11865</v>
      </c>
      <c r="Y291" s="4">
        <v>11865</v>
      </c>
      <c r="Z291" s="4">
        <v>11865</v>
      </c>
      <c r="AA291" s="4">
        <v>11865</v>
      </c>
      <c r="AB291" s="4">
        <f>SUM(AB289:AB290)</f>
        <v>12603</v>
      </c>
      <c r="AC291" s="168">
        <f>SUM(AC289:AC290)</f>
        <v>12603</v>
      </c>
      <c r="AD291" s="168">
        <f>SUM(AD289:AD290)</f>
        <v>13903</v>
      </c>
      <c r="AE291" s="169">
        <f t="shared" si="215"/>
        <v>1300</v>
      </c>
      <c r="AF291" s="170">
        <f t="shared" si="216"/>
        <v>0.10315004364040307</v>
      </c>
    </row>
    <row r="292" spans="1:32" ht="12" customHeight="1">
      <c r="A292" s="27">
        <v>2000</v>
      </c>
      <c r="B292" s="28" t="s">
        <v>207</v>
      </c>
      <c r="C292" s="30">
        <v>190</v>
      </c>
      <c r="D292" s="30">
        <v>230</v>
      </c>
      <c r="E292" s="30">
        <v>119</v>
      </c>
      <c r="F292" s="30">
        <v>240</v>
      </c>
      <c r="G292" s="30">
        <v>198</v>
      </c>
      <c r="H292" s="30">
        <v>240</v>
      </c>
      <c r="I292" s="30">
        <v>49</v>
      </c>
      <c r="J292" s="30">
        <v>200</v>
      </c>
      <c r="K292" s="30">
        <v>156</v>
      </c>
      <c r="L292" s="30">
        <v>200</v>
      </c>
      <c r="M292" s="30">
        <v>196</v>
      </c>
      <c r="N292" s="30">
        <v>200</v>
      </c>
      <c r="O292" s="30">
        <v>211</v>
      </c>
      <c r="P292" s="30">
        <v>215</v>
      </c>
      <c r="Q292" s="30">
        <v>166</v>
      </c>
      <c r="R292" s="30">
        <v>215</v>
      </c>
      <c r="S292" s="30">
        <v>176</v>
      </c>
      <c r="T292" s="30">
        <v>300</v>
      </c>
      <c r="U292" s="30">
        <v>85</v>
      </c>
      <c r="V292" s="30">
        <v>0</v>
      </c>
      <c r="W292" s="30">
        <v>0</v>
      </c>
      <c r="X292" s="30">
        <f>SUM(W292-U292)</f>
        <v>-85</v>
      </c>
      <c r="Y292" s="30">
        <v>0</v>
      </c>
      <c r="Z292" s="30">
        <v>200</v>
      </c>
      <c r="AA292" s="30">
        <v>175</v>
      </c>
      <c r="AB292" s="30">
        <v>200</v>
      </c>
      <c r="AC292" s="165">
        <v>200</v>
      </c>
      <c r="AD292" s="165">
        <v>200</v>
      </c>
      <c r="AE292" s="166">
        <f t="shared" si="215"/>
        <v>0</v>
      </c>
      <c r="AF292" s="167">
        <f t="shared" si="216"/>
        <v>0</v>
      </c>
    </row>
    <row r="293" spans="1:32" ht="12" customHeight="1">
      <c r="A293" s="27">
        <v>2008</v>
      </c>
      <c r="B293" s="28" t="s">
        <v>106</v>
      </c>
      <c r="C293" s="30">
        <v>835</v>
      </c>
      <c r="D293" s="30">
        <v>1000</v>
      </c>
      <c r="E293" s="30">
        <v>398</v>
      </c>
      <c r="F293" s="30">
        <v>1000</v>
      </c>
      <c r="G293" s="30">
        <v>715</v>
      </c>
      <c r="H293" s="30">
        <v>1000</v>
      </c>
      <c r="I293" s="30">
        <v>321</v>
      </c>
      <c r="J293" s="30">
        <v>1000</v>
      </c>
      <c r="K293" s="30">
        <v>841</v>
      </c>
      <c r="L293" s="30">
        <v>1000</v>
      </c>
      <c r="M293" s="30">
        <v>410</v>
      </c>
      <c r="N293" s="30">
        <v>1000</v>
      </c>
      <c r="O293" s="30">
        <v>561</v>
      </c>
      <c r="P293" s="30">
        <v>1100</v>
      </c>
      <c r="Q293" s="30">
        <v>1130</v>
      </c>
      <c r="R293" s="30">
        <v>1100</v>
      </c>
      <c r="S293" s="30">
        <v>747</v>
      </c>
      <c r="T293" s="30">
        <v>1200</v>
      </c>
      <c r="U293" s="30">
        <v>830</v>
      </c>
      <c r="V293" s="30">
        <v>1200</v>
      </c>
      <c r="W293" s="30">
        <v>593</v>
      </c>
      <c r="X293" s="30">
        <v>1200</v>
      </c>
      <c r="Y293" s="30">
        <v>285</v>
      </c>
      <c r="Z293" s="30">
        <v>1200</v>
      </c>
      <c r="AA293" s="30">
        <v>708</v>
      </c>
      <c r="AB293" s="30">
        <v>1200</v>
      </c>
      <c r="AC293" s="165">
        <v>1200</v>
      </c>
      <c r="AD293" s="165">
        <v>1200</v>
      </c>
      <c r="AE293" s="166">
        <f t="shared" si="215"/>
        <v>0</v>
      </c>
      <c r="AF293" s="167">
        <f t="shared" si="216"/>
        <v>0</v>
      </c>
    </row>
    <row r="294" spans="1:32" ht="12" customHeight="1">
      <c r="A294" s="27">
        <v>2032</v>
      </c>
      <c r="B294" s="28" t="s">
        <v>198</v>
      </c>
      <c r="C294" s="30">
        <v>507</v>
      </c>
      <c r="D294" s="30">
        <v>1000</v>
      </c>
      <c r="E294" s="30">
        <v>1158</v>
      </c>
      <c r="F294" s="30">
        <v>1000</v>
      </c>
      <c r="G294" s="30">
        <v>811</v>
      </c>
      <c r="H294" s="30">
        <v>1000</v>
      </c>
      <c r="I294" s="30">
        <v>1435</v>
      </c>
      <c r="J294" s="30">
        <v>1000</v>
      </c>
      <c r="K294" s="30">
        <v>691</v>
      </c>
      <c r="L294" s="30">
        <v>2000</v>
      </c>
      <c r="M294" s="30">
        <v>1716</v>
      </c>
      <c r="N294" s="30">
        <v>2000</v>
      </c>
      <c r="O294" s="30">
        <v>1554</v>
      </c>
      <c r="P294" s="30">
        <v>2000</v>
      </c>
      <c r="Q294" s="30">
        <v>1348</v>
      </c>
      <c r="R294" s="30">
        <v>2000</v>
      </c>
      <c r="S294" s="30">
        <v>1014</v>
      </c>
      <c r="T294" s="30">
        <v>2000</v>
      </c>
      <c r="U294" s="30">
        <v>1012</v>
      </c>
      <c r="V294" s="30">
        <v>2000</v>
      </c>
      <c r="W294" s="30">
        <v>1513</v>
      </c>
      <c r="X294" s="30">
        <v>2000</v>
      </c>
      <c r="Y294" s="30">
        <v>1384</v>
      </c>
      <c r="Z294" s="30">
        <v>2000</v>
      </c>
      <c r="AA294" s="30">
        <v>1677</v>
      </c>
      <c r="AB294" s="30">
        <v>2000</v>
      </c>
      <c r="AC294" s="165">
        <v>2000</v>
      </c>
      <c r="AD294" s="165">
        <v>2000</v>
      </c>
      <c r="AE294" s="166">
        <f t="shared" si="215"/>
        <v>0</v>
      </c>
      <c r="AF294" s="167">
        <f t="shared" si="216"/>
        <v>0</v>
      </c>
    </row>
    <row r="295" spans="1:32" ht="12" customHeight="1">
      <c r="A295" s="27">
        <v>2033</v>
      </c>
      <c r="B295" s="28" t="s">
        <v>199</v>
      </c>
      <c r="C295" s="30">
        <v>3799</v>
      </c>
      <c r="D295" s="30">
        <v>3000</v>
      </c>
      <c r="E295" s="30">
        <v>3128</v>
      </c>
      <c r="F295" s="30">
        <v>3000</v>
      </c>
      <c r="G295" s="30">
        <v>2885</v>
      </c>
      <c r="H295" s="30">
        <v>3000</v>
      </c>
      <c r="I295" s="30">
        <v>2861</v>
      </c>
      <c r="J295" s="30">
        <v>3000</v>
      </c>
      <c r="K295" s="30">
        <v>2421</v>
      </c>
      <c r="L295" s="30">
        <v>2500</v>
      </c>
      <c r="M295" s="30">
        <v>1969</v>
      </c>
      <c r="N295" s="30">
        <v>2700</v>
      </c>
      <c r="O295" s="30">
        <v>933</v>
      </c>
      <c r="P295" s="30">
        <v>2700</v>
      </c>
      <c r="Q295" s="30">
        <v>2703</v>
      </c>
      <c r="R295" s="30">
        <v>2800</v>
      </c>
      <c r="S295" s="30">
        <v>3167</v>
      </c>
      <c r="T295" s="30">
        <v>2800</v>
      </c>
      <c r="U295" s="30">
        <v>2416</v>
      </c>
      <c r="V295" s="30">
        <v>2800</v>
      </c>
      <c r="W295" s="30">
        <v>1869</v>
      </c>
      <c r="X295" s="30">
        <v>2800</v>
      </c>
      <c r="Y295" s="30">
        <v>2567</v>
      </c>
      <c r="Z295" s="30">
        <v>3000</v>
      </c>
      <c r="AA295" s="30">
        <v>1658</v>
      </c>
      <c r="AB295" s="30">
        <v>3000</v>
      </c>
      <c r="AC295" s="165">
        <v>3000</v>
      </c>
      <c r="AD295" s="165">
        <v>3000</v>
      </c>
      <c r="AE295" s="166">
        <f t="shared" si="215"/>
        <v>0</v>
      </c>
      <c r="AF295" s="167">
        <f t="shared" si="216"/>
        <v>0</v>
      </c>
    </row>
    <row r="296" spans="1:32" ht="12" customHeight="1">
      <c r="A296" s="27">
        <v>2034</v>
      </c>
      <c r="B296" s="28" t="s">
        <v>113</v>
      </c>
      <c r="C296" s="30">
        <v>337</v>
      </c>
      <c r="D296" s="30">
        <v>500</v>
      </c>
      <c r="E296" s="30">
        <v>89</v>
      </c>
      <c r="F296" s="30">
        <v>500</v>
      </c>
      <c r="G296" s="30">
        <v>273</v>
      </c>
      <c r="H296" s="30">
        <v>500</v>
      </c>
      <c r="I296" s="30">
        <v>75</v>
      </c>
      <c r="J296" s="30">
        <v>500</v>
      </c>
      <c r="K296" s="30">
        <v>129</v>
      </c>
      <c r="L296" s="30">
        <v>500</v>
      </c>
      <c r="M296" s="30">
        <v>290</v>
      </c>
      <c r="N296" s="30">
        <v>600</v>
      </c>
      <c r="O296" s="30">
        <v>176</v>
      </c>
      <c r="P296" s="30">
        <v>600</v>
      </c>
      <c r="Q296" s="30">
        <v>554</v>
      </c>
      <c r="R296" s="30">
        <v>700</v>
      </c>
      <c r="S296" s="30">
        <v>397</v>
      </c>
      <c r="T296" s="30">
        <v>800</v>
      </c>
      <c r="U296" s="30">
        <v>145</v>
      </c>
      <c r="V296" s="30">
        <v>800</v>
      </c>
      <c r="W296" s="30">
        <v>251</v>
      </c>
      <c r="X296" s="30">
        <v>1100</v>
      </c>
      <c r="Y296" s="30">
        <v>489</v>
      </c>
      <c r="Z296" s="30">
        <v>1200</v>
      </c>
      <c r="AA296" s="30">
        <v>1393</v>
      </c>
      <c r="AB296" s="30">
        <v>1200</v>
      </c>
      <c r="AC296" s="165">
        <v>1200</v>
      </c>
      <c r="AD296" s="165">
        <v>1200</v>
      </c>
      <c r="AE296" s="166">
        <f t="shared" si="215"/>
        <v>0</v>
      </c>
      <c r="AF296" s="167">
        <f t="shared" si="216"/>
        <v>0</v>
      </c>
    </row>
    <row r="297" spans="1:32" ht="12" customHeight="1">
      <c r="A297" s="27">
        <v>2071</v>
      </c>
      <c r="B297" s="28" t="s">
        <v>120</v>
      </c>
      <c r="C297" s="30"/>
      <c r="E297" s="30"/>
      <c r="F297" s="30">
        <v>1500</v>
      </c>
      <c r="G297" s="30">
        <v>0</v>
      </c>
      <c r="H297" s="30">
        <v>1000</v>
      </c>
      <c r="I297" s="30">
        <v>0</v>
      </c>
      <c r="J297" s="30">
        <v>1000</v>
      </c>
      <c r="K297" s="30">
        <v>471</v>
      </c>
      <c r="L297" s="30">
        <v>1000</v>
      </c>
      <c r="M297" s="30">
        <v>0</v>
      </c>
      <c r="N297" s="30">
        <v>1000</v>
      </c>
      <c r="O297" s="30">
        <v>31</v>
      </c>
      <c r="P297" s="30">
        <v>1000</v>
      </c>
      <c r="Q297" s="30">
        <v>0</v>
      </c>
      <c r="R297" s="30">
        <v>750</v>
      </c>
      <c r="S297" s="30">
        <v>90</v>
      </c>
      <c r="T297" s="30">
        <v>1000</v>
      </c>
      <c r="U297" s="30">
        <v>0</v>
      </c>
      <c r="V297" s="30">
        <v>1000</v>
      </c>
      <c r="W297" s="30">
        <v>0</v>
      </c>
      <c r="X297" s="30">
        <v>800</v>
      </c>
      <c r="Y297" s="30">
        <v>0</v>
      </c>
      <c r="Z297" s="30">
        <v>800</v>
      </c>
      <c r="AA297" s="30">
        <v>0</v>
      </c>
      <c r="AB297" s="30">
        <v>800</v>
      </c>
      <c r="AC297" s="165">
        <v>800</v>
      </c>
      <c r="AD297" s="165">
        <v>800</v>
      </c>
      <c r="AE297" s="166">
        <f t="shared" si="215"/>
        <v>0</v>
      </c>
      <c r="AF297" s="167">
        <f t="shared" si="216"/>
        <v>0</v>
      </c>
    </row>
    <row r="298" spans="1:32" ht="12" customHeight="1">
      <c r="A298" s="27">
        <v>3002</v>
      </c>
      <c r="B298" s="28" t="s">
        <v>202</v>
      </c>
      <c r="C298" s="30">
        <v>150</v>
      </c>
      <c r="D298" s="30">
        <v>250</v>
      </c>
      <c r="E298" s="30">
        <v>17</v>
      </c>
      <c r="F298" s="30">
        <v>250</v>
      </c>
      <c r="G298" s="30">
        <v>0</v>
      </c>
      <c r="H298" s="30">
        <v>250</v>
      </c>
      <c r="I298" s="30">
        <v>127</v>
      </c>
      <c r="J298" s="30">
        <v>250</v>
      </c>
      <c r="K298" s="30">
        <v>90</v>
      </c>
      <c r="L298" s="30">
        <v>250</v>
      </c>
      <c r="M298" s="30">
        <v>176</v>
      </c>
      <c r="N298" s="30">
        <v>345</v>
      </c>
      <c r="O298" s="30">
        <v>0</v>
      </c>
      <c r="P298" s="30">
        <v>400</v>
      </c>
      <c r="Q298" s="30">
        <v>14</v>
      </c>
      <c r="R298" s="30">
        <v>400</v>
      </c>
      <c r="S298" s="30">
        <v>467</v>
      </c>
      <c r="T298" s="30">
        <v>600</v>
      </c>
      <c r="U298" s="30">
        <v>249</v>
      </c>
      <c r="V298" s="30">
        <v>600</v>
      </c>
      <c r="W298" s="30">
        <v>0</v>
      </c>
      <c r="X298" s="30">
        <v>500</v>
      </c>
      <c r="Y298" s="30">
        <v>0</v>
      </c>
      <c r="Z298" s="30">
        <v>542</v>
      </c>
      <c r="AA298" s="30">
        <v>0</v>
      </c>
      <c r="AB298" s="30">
        <v>500</v>
      </c>
      <c r="AC298" s="165">
        <v>500</v>
      </c>
      <c r="AD298" s="165">
        <v>500</v>
      </c>
      <c r="AE298" s="166">
        <f t="shared" si="215"/>
        <v>0</v>
      </c>
      <c r="AF298" s="167">
        <f t="shared" si="216"/>
        <v>0</v>
      </c>
    </row>
    <row r="299" spans="1:32" ht="12" customHeight="1">
      <c r="A299" s="27">
        <v>3004</v>
      </c>
      <c r="B299" s="28" t="s">
        <v>112</v>
      </c>
      <c r="C299" s="30"/>
      <c r="D299" s="30">
        <v>1000</v>
      </c>
      <c r="E299" s="30">
        <v>1000</v>
      </c>
      <c r="F299" s="30">
        <v>500</v>
      </c>
      <c r="G299" s="30">
        <v>544</v>
      </c>
      <c r="H299" s="30">
        <v>750</v>
      </c>
      <c r="I299" s="30">
        <v>364</v>
      </c>
      <c r="J299" s="30">
        <v>750</v>
      </c>
      <c r="K299" s="30">
        <v>449</v>
      </c>
      <c r="L299" s="30">
        <v>750</v>
      </c>
      <c r="M299" s="30">
        <v>110</v>
      </c>
      <c r="N299" s="30">
        <v>750</v>
      </c>
      <c r="O299" s="30">
        <v>703</v>
      </c>
      <c r="P299" s="30">
        <v>750</v>
      </c>
      <c r="Q299" s="30">
        <v>871</v>
      </c>
      <c r="R299" s="30">
        <v>860</v>
      </c>
      <c r="S299" s="30">
        <v>457</v>
      </c>
      <c r="T299" s="30">
        <v>1800</v>
      </c>
      <c r="U299" s="30">
        <v>1136</v>
      </c>
      <c r="V299" s="30">
        <v>1800</v>
      </c>
      <c r="W299" s="30">
        <v>826</v>
      </c>
      <c r="X299" s="30">
        <v>1800</v>
      </c>
      <c r="Y299" s="30">
        <v>664</v>
      </c>
      <c r="Z299" s="30">
        <v>1800</v>
      </c>
      <c r="AA299" s="30">
        <v>675</v>
      </c>
      <c r="AB299" s="30">
        <v>1800</v>
      </c>
      <c r="AC299" s="165">
        <v>1800</v>
      </c>
      <c r="AD299" s="165">
        <v>1800</v>
      </c>
      <c r="AE299" s="166">
        <f t="shared" si="215"/>
        <v>0</v>
      </c>
      <c r="AF299" s="167">
        <f t="shared" si="216"/>
        <v>0</v>
      </c>
    </row>
    <row r="300" spans="1:32" s="26" customFormat="1" ht="12" customHeight="1">
      <c r="A300" s="27">
        <v>3006</v>
      </c>
      <c r="B300" s="28" t="s">
        <v>148</v>
      </c>
      <c r="C300" s="30">
        <v>464</v>
      </c>
      <c r="D300" s="30">
        <v>500</v>
      </c>
      <c r="E300" s="30">
        <v>489</v>
      </c>
      <c r="F300" s="30">
        <v>600</v>
      </c>
      <c r="G300" s="30">
        <v>575</v>
      </c>
      <c r="H300" s="30">
        <v>600</v>
      </c>
      <c r="I300" s="30">
        <v>595</v>
      </c>
      <c r="J300" s="30">
        <v>600</v>
      </c>
      <c r="K300" s="30">
        <v>600</v>
      </c>
      <c r="L300" s="30">
        <v>600</v>
      </c>
      <c r="M300" s="30">
        <v>583</v>
      </c>
      <c r="N300" s="30">
        <v>600</v>
      </c>
      <c r="O300" s="30">
        <v>599</v>
      </c>
      <c r="P300" s="30">
        <v>700</v>
      </c>
      <c r="Q300" s="30">
        <v>697</v>
      </c>
      <c r="R300" s="30">
        <v>700</v>
      </c>
      <c r="S300" s="30">
        <v>756</v>
      </c>
      <c r="T300" s="30">
        <v>800</v>
      </c>
      <c r="U300" s="30">
        <v>894</v>
      </c>
      <c r="V300" s="30">
        <v>600</v>
      </c>
      <c r="W300" s="30">
        <v>230</v>
      </c>
      <c r="X300" s="30">
        <v>600</v>
      </c>
      <c r="Y300" s="30">
        <v>406</v>
      </c>
      <c r="Z300" s="30">
        <v>600</v>
      </c>
      <c r="AA300" s="30">
        <v>232</v>
      </c>
      <c r="AB300" s="30">
        <v>800</v>
      </c>
      <c r="AC300" s="165">
        <v>800</v>
      </c>
      <c r="AD300" s="165">
        <v>800</v>
      </c>
      <c r="AE300" s="166">
        <f t="shared" si="215"/>
        <v>0</v>
      </c>
      <c r="AF300" s="167">
        <f t="shared" si="216"/>
        <v>0</v>
      </c>
    </row>
    <row r="301" spans="1:32" s="26" customFormat="1" ht="12" customHeight="1">
      <c r="A301" s="27">
        <v>4001</v>
      </c>
      <c r="B301" s="28" t="s">
        <v>127</v>
      </c>
      <c r="C301" s="30">
        <v>471</v>
      </c>
      <c r="D301" s="30">
        <v>3000</v>
      </c>
      <c r="E301" s="30">
        <v>2605</v>
      </c>
      <c r="F301" s="30">
        <v>2000</v>
      </c>
      <c r="G301" s="30">
        <v>2441</v>
      </c>
      <c r="H301" s="30">
        <v>2000</v>
      </c>
      <c r="I301" s="30">
        <v>1683</v>
      </c>
      <c r="J301" s="30">
        <v>2500</v>
      </c>
      <c r="K301" s="30">
        <v>2218</v>
      </c>
      <c r="L301" s="30">
        <v>2000</v>
      </c>
      <c r="M301" s="30">
        <v>1899</v>
      </c>
      <c r="N301" s="30">
        <v>2000</v>
      </c>
      <c r="O301" s="30">
        <v>1449</v>
      </c>
      <c r="P301" s="30">
        <v>2000</v>
      </c>
      <c r="Q301" s="30">
        <v>772</v>
      </c>
      <c r="R301" s="30">
        <v>2638</v>
      </c>
      <c r="S301" s="30">
        <v>0</v>
      </c>
      <c r="T301" s="30">
        <v>1100</v>
      </c>
      <c r="U301" s="30">
        <v>1150</v>
      </c>
      <c r="V301" s="30">
        <v>1100</v>
      </c>
      <c r="W301" s="30">
        <v>0</v>
      </c>
      <c r="X301" s="30">
        <v>1100</v>
      </c>
      <c r="Y301" s="30">
        <v>0</v>
      </c>
      <c r="Z301" s="30">
        <v>1100</v>
      </c>
      <c r="AA301" s="30">
        <v>0</v>
      </c>
      <c r="AB301" s="30">
        <v>0</v>
      </c>
      <c r="AC301" s="165">
        <v>0</v>
      </c>
      <c r="AD301" s="165">
        <v>0</v>
      </c>
      <c r="AE301" s="166">
        <f t="shared" si="215"/>
        <v>0</v>
      </c>
      <c r="AF301" s="167"/>
    </row>
    <row r="302" spans="1:32" s="26" customFormat="1" ht="12" customHeight="1">
      <c r="A302" s="34"/>
      <c r="B302" s="28" t="s">
        <v>141</v>
      </c>
      <c r="C302" s="4">
        <f aca="true" t="shared" si="218" ref="C302:Y302">SUM(C292:C301)</f>
        <v>6753</v>
      </c>
      <c r="D302" s="4">
        <f t="shared" si="218"/>
        <v>10480</v>
      </c>
      <c r="E302" s="4">
        <f t="shared" si="218"/>
        <v>9003</v>
      </c>
      <c r="F302" s="4">
        <f t="shared" si="218"/>
        <v>10590</v>
      </c>
      <c r="G302" s="4">
        <f t="shared" si="218"/>
        <v>8442</v>
      </c>
      <c r="H302" s="4">
        <f t="shared" si="218"/>
        <v>10340</v>
      </c>
      <c r="I302" s="4">
        <f t="shared" si="218"/>
        <v>7510</v>
      </c>
      <c r="J302" s="4">
        <f t="shared" si="218"/>
        <v>10800</v>
      </c>
      <c r="K302" s="4">
        <f t="shared" si="218"/>
        <v>8066</v>
      </c>
      <c r="L302" s="4">
        <f t="shared" si="218"/>
        <v>10800</v>
      </c>
      <c r="M302" s="4">
        <f t="shared" si="218"/>
        <v>7349</v>
      </c>
      <c r="N302" s="4">
        <f t="shared" si="218"/>
        <v>11195</v>
      </c>
      <c r="O302" s="4">
        <f t="shared" si="218"/>
        <v>6217</v>
      </c>
      <c r="P302" s="4">
        <f t="shared" si="218"/>
        <v>11465</v>
      </c>
      <c r="Q302" s="4">
        <f t="shared" si="218"/>
        <v>8255</v>
      </c>
      <c r="R302" s="4">
        <f t="shared" si="218"/>
        <v>12163</v>
      </c>
      <c r="S302" s="4">
        <f t="shared" si="218"/>
        <v>7271</v>
      </c>
      <c r="T302" s="4">
        <f t="shared" si="218"/>
        <v>12400</v>
      </c>
      <c r="U302" s="4">
        <f t="shared" si="218"/>
        <v>7917</v>
      </c>
      <c r="V302" s="4">
        <f t="shared" si="218"/>
        <v>11900</v>
      </c>
      <c r="W302" s="4">
        <f t="shared" si="218"/>
        <v>5282</v>
      </c>
      <c r="X302" s="4">
        <f t="shared" si="218"/>
        <v>11815</v>
      </c>
      <c r="Y302" s="4">
        <f t="shared" si="218"/>
        <v>5795</v>
      </c>
      <c r="Z302" s="4">
        <f>SUM(Z292:Z301)</f>
        <v>12442</v>
      </c>
      <c r="AA302" s="4">
        <f>SUM(AA292:AA301)</f>
        <v>6518</v>
      </c>
      <c r="AB302" s="4">
        <f>SUM(AB292:AB301)</f>
        <v>11500</v>
      </c>
      <c r="AC302" s="168">
        <f>SUM(AC292:AC301)</f>
        <v>11500</v>
      </c>
      <c r="AD302" s="168">
        <f>SUM(AD292:AD301)</f>
        <v>11500</v>
      </c>
      <c r="AE302" s="169">
        <f t="shared" si="215"/>
        <v>0</v>
      </c>
      <c r="AF302" s="170">
        <f>SUM((AE302/AB302))</f>
        <v>0</v>
      </c>
    </row>
    <row r="303" spans="1:32" s="26" customFormat="1" ht="12" customHeight="1">
      <c r="A303" s="34">
        <v>225</v>
      </c>
      <c r="B303" s="28" t="s">
        <v>65</v>
      </c>
      <c r="C303" s="4">
        <f aca="true" t="shared" si="219" ref="C303:Y303">SUM(C291+C302)</f>
        <v>7503</v>
      </c>
      <c r="D303" s="4">
        <f t="shared" si="219"/>
        <v>11341</v>
      </c>
      <c r="E303" s="4">
        <f t="shared" si="219"/>
        <v>9803</v>
      </c>
      <c r="F303" s="4">
        <f t="shared" si="219"/>
        <v>15793</v>
      </c>
      <c r="G303" s="4">
        <f t="shared" si="219"/>
        <v>11746</v>
      </c>
      <c r="H303" s="4">
        <f t="shared" si="219"/>
        <v>16750</v>
      </c>
      <c r="I303" s="4">
        <f t="shared" si="219"/>
        <v>16653</v>
      </c>
      <c r="J303" s="4">
        <f t="shared" si="219"/>
        <v>19412</v>
      </c>
      <c r="K303" s="4">
        <f t="shared" si="219"/>
        <v>17257</v>
      </c>
      <c r="L303" s="4">
        <f t="shared" si="219"/>
        <v>21027</v>
      </c>
      <c r="M303" s="4">
        <f t="shared" si="219"/>
        <v>14520</v>
      </c>
      <c r="N303" s="4">
        <f t="shared" si="219"/>
        <v>21745</v>
      </c>
      <c r="O303" s="4">
        <f t="shared" si="219"/>
        <v>14931</v>
      </c>
      <c r="P303" s="4">
        <f t="shared" si="219"/>
        <v>22315</v>
      </c>
      <c r="Q303" s="4">
        <f t="shared" si="219"/>
        <v>15290</v>
      </c>
      <c r="R303" s="4">
        <f t="shared" si="219"/>
        <v>23463</v>
      </c>
      <c r="S303" s="4">
        <f t="shared" si="219"/>
        <v>15835</v>
      </c>
      <c r="T303" s="4">
        <f t="shared" si="219"/>
        <v>24065</v>
      </c>
      <c r="U303" s="4">
        <f t="shared" si="219"/>
        <v>17544</v>
      </c>
      <c r="V303" s="4">
        <f t="shared" si="219"/>
        <v>23565</v>
      </c>
      <c r="W303" s="4">
        <f t="shared" si="219"/>
        <v>14175</v>
      </c>
      <c r="X303" s="4">
        <f t="shared" si="219"/>
        <v>23680</v>
      </c>
      <c r="Y303" s="4">
        <f t="shared" si="219"/>
        <v>17660</v>
      </c>
      <c r="Z303" s="4">
        <f>SUM(Z291+Z302)</f>
        <v>24307</v>
      </c>
      <c r="AA303" s="4">
        <f>SUM(AA291+AA302)</f>
        <v>18383</v>
      </c>
      <c r="AB303" s="4">
        <f>SUM(AB291+AB302)</f>
        <v>24103</v>
      </c>
      <c r="AC303" s="168">
        <f>SUM((AC291+AC302))</f>
        <v>24103</v>
      </c>
      <c r="AD303" s="168">
        <f>SUM((AD291+AD302))</f>
        <v>25403</v>
      </c>
      <c r="AE303" s="169">
        <f t="shared" si="215"/>
        <v>1300</v>
      </c>
      <c r="AF303" s="170">
        <f>SUM((AE303/AB303))</f>
        <v>0.05393519478903041</v>
      </c>
    </row>
    <row r="304" spans="1:32" ht="12" customHeight="1">
      <c r="A304" s="3">
        <v>230</v>
      </c>
      <c r="B304" s="32" t="s">
        <v>66</v>
      </c>
      <c r="C304" s="3" t="s">
        <v>1</v>
      </c>
      <c r="D304" s="56" t="s">
        <v>2</v>
      </c>
      <c r="E304" s="56" t="s">
        <v>1</v>
      </c>
      <c r="F304" s="56" t="s">
        <v>2</v>
      </c>
      <c r="G304" s="56" t="s">
        <v>1</v>
      </c>
      <c r="H304" s="56" t="s">
        <v>2</v>
      </c>
      <c r="I304" s="56" t="s">
        <v>1</v>
      </c>
      <c r="J304" s="56" t="s">
        <v>2</v>
      </c>
      <c r="K304" s="56" t="s">
        <v>1</v>
      </c>
      <c r="L304" s="56" t="s">
        <v>2</v>
      </c>
      <c r="M304" s="56" t="s">
        <v>1</v>
      </c>
      <c r="N304" s="56" t="s">
        <v>2</v>
      </c>
      <c r="O304" s="56" t="s">
        <v>1</v>
      </c>
      <c r="P304" s="56" t="s">
        <v>2</v>
      </c>
      <c r="Q304" s="56" t="s">
        <v>44</v>
      </c>
      <c r="R304" s="56" t="s">
        <v>2</v>
      </c>
      <c r="S304" s="6" t="s">
        <v>1</v>
      </c>
      <c r="T304" s="6" t="s">
        <v>2</v>
      </c>
      <c r="U304" s="6" t="s">
        <v>44</v>
      </c>
      <c r="V304" s="6" t="s">
        <v>2</v>
      </c>
      <c r="W304" s="6" t="s">
        <v>1</v>
      </c>
      <c r="X304" s="6" t="s">
        <v>2</v>
      </c>
      <c r="Y304" s="6" t="s">
        <v>1</v>
      </c>
      <c r="Z304" s="6" t="s">
        <v>2</v>
      </c>
      <c r="AA304" s="6" t="s">
        <v>1</v>
      </c>
      <c r="AB304" s="6" t="s">
        <v>2</v>
      </c>
      <c r="AC304" s="3" t="s">
        <v>190</v>
      </c>
      <c r="AD304" s="3" t="s">
        <v>2</v>
      </c>
      <c r="AE304" s="6" t="s">
        <v>4</v>
      </c>
      <c r="AF304" s="7" t="s">
        <v>5</v>
      </c>
    </row>
    <row r="305" spans="1:32" ht="12" customHeight="1">
      <c r="A305" s="3"/>
      <c r="B305" s="32"/>
      <c r="C305" s="3" t="s">
        <v>6</v>
      </c>
      <c r="D305" s="56" t="s">
        <v>7</v>
      </c>
      <c r="E305" s="56" t="s">
        <v>7</v>
      </c>
      <c r="F305" s="56" t="s">
        <v>8</v>
      </c>
      <c r="G305" s="56" t="s">
        <v>8</v>
      </c>
      <c r="H305" s="56" t="s">
        <v>9</v>
      </c>
      <c r="I305" s="56" t="s">
        <v>9</v>
      </c>
      <c r="J305" s="56" t="s">
        <v>10</v>
      </c>
      <c r="K305" s="56" t="s">
        <v>10</v>
      </c>
      <c r="L305" s="56" t="s">
        <v>11</v>
      </c>
      <c r="M305" s="56" t="s">
        <v>11</v>
      </c>
      <c r="N305" s="56" t="s">
        <v>45</v>
      </c>
      <c r="O305" s="56" t="s">
        <v>12</v>
      </c>
      <c r="P305" s="56" t="s">
        <v>46</v>
      </c>
      <c r="Q305" s="56" t="s">
        <v>46</v>
      </c>
      <c r="R305" s="56" t="s">
        <v>47</v>
      </c>
      <c r="S305" s="6" t="s">
        <v>14</v>
      </c>
      <c r="T305" s="6" t="s">
        <v>15</v>
      </c>
      <c r="U305" s="6" t="s">
        <v>15</v>
      </c>
      <c r="V305" s="6" t="s">
        <v>16</v>
      </c>
      <c r="W305" s="6" t="s">
        <v>16</v>
      </c>
      <c r="X305" s="6" t="s">
        <v>17</v>
      </c>
      <c r="Y305" s="6" t="s">
        <v>17</v>
      </c>
      <c r="Z305" s="6" t="s">
        <v>18</v>
      </c>
      <c r="AA305" s="6" t="s">
        <v>18</v>
      </c>
      <c r="AB305" s="6" t="s">
        <v>19</v>
      </c>
      <c r="AC305" s="6" t="s">
        <v>19</v>
      </c>
      <c r="AD305" s="6" t="s">
        <v>441</v>
      </c>
      <c r="AE305" s="6" t="s">
        <v>442</v>
      </c>
      <c r="AF305" s="7" t="s">
        <v>442</v>
      </c>
    </row>
    <row r="306" spans="1:32" ht="12" customHeight="1">
      <c r="A306" s="27">
        <v>1001</v>
      </c>
      <c r="B306" s="28" t="s">
        <v>93</v>
      </c>
      <c r="C306" s="30">
        <v>49381</v>
      </c>
      <c r="D306" s="30">
        <v>50474</v>
      </c>
      <c r="E306" s="30">
        <v>51548</v>
      </c>
      <c r="F306" s="30">
        <v>53100</v>
      </c>
      <c r="G306" s="30">
        <v>53497</v>
      </c>
      <c r="H306" s="30">
        <v>55102</v>
      </c>
      <c r="I306" s="30">
        <v>55088</v>
      </c>
      <c r="J306" s="30">
        <v>56774</v>
      </c>
      <c r="K306" s="30">
        <v>57227</v>
      </c>
      <c r="L306" s="30">
        <v>58464</v>
      </c>
      <c r="M306" s="30">
        <v>58992</v>
      </c>
      <c r="N306" s="30">
        <v>63000</v>
      </c>
      <c r="O306" s="30">
        <v>65319</v>
      </c>
      <c r="P306" s="30">
        <v>67400</v>
      </c>
      <c r="Q306" s="30">
        <v>68546</v>
      </c>
      <c r="R306" s="30">
        <v>70100</v>
      </c>
      <c r="S306" s="30">
        <v>56978</v>
      </c>
      <c r="T306" s="30">
        <v>70000</v>
      </c>
      <c r="U306" s="30">
        <v>70290</v>
      </c>
      <c r="V306" s="30">
        <v>71400</v>
      </c>
      <c r="W306" s="30">
        <v>71379</v>
      </c>
      <c r="X306" s="30">
        <v>71400</v>
      </c>
      <c r="Y306" s="30">
        <v>71406</v>
      </c>
      <c r="Z306" s="30">
        <v>72828</v>
      </c>
      <c r="AA306" s="30">
        <v>73101</v>
      </c>
      <c r="AB306" s="30">
        <v>75000</v>
      </c>
      <c r="AC306" s="165">
        <v>75000</v>
      </c>
      <c r="AD306" s="165">
        <v>76500</v>
      </c>
      <c r="AE306" s="166">
        <f aca="true" t="shared" si="220" ref="AE306:AE325">SUM((AD306-AB306))</f>
        <v>1500</v>
      </c>
      <c r="AF306" s="167">
        <f aca="true" t="shared" si="221" ref="AF306:AF325">SUM((AE306/AB306))</f>
        <v>0.02</v>
      </c>
    </row>
    <row r="307" spans="1:32" ht="12" customHeight="1">
      <c r="A307" s="27">
        <v>1002</v>
      </c>
      <c r="B307" s="28" t="s">
        <v>94</v>
      </c>
      <c r="C307" s="30">
        <v>47484</v>
      </c>
      <c r="D307" s="30">
        <v>71820</v>
      </c>
      <c r="E307" s="30">
        <v>57996</v>
      </c>
      <c r="F307" s="30">
        <v>69153</v>
      </c>
      <c r="G307" s="30">
        <v>73764</v>
      </c>
      <c r="H307" s="30">
        <v>72000</v>
      </c>
      <c r="I307" s="30">
        <v>66412</v>
      </c>
      <c r="J307" s="30">
        <v>75000</v>
      </c>
      <c r="K307" s="30">
        <v>63595</v>
      </c>
      <c r="L307" s="30">
        <v>82170</v>
      </c>
      <c r="M307" s="30">
        <v>77506</v>
      </c>
      <c r="N307" s="30">
        <v>85500</v>
      </c>
      <c r="O307" s="30">
        <v>87316</v>
      </c>
      <c r="P307" s="30">
        <v>87500</v>
      </c>
      <c r="Q307" s="30">
        <v>79334</v>
      </c>
      <c r="R307" s="30">
        <v>91000</v>
      </c>
      <c r="S307" s="30">
        <v>93562</v>
      </c>
      <c r="T307" s="30">
        <v>94000</v>
      </c>
      <c r="U307" s="30">
        <v>80923</v>
      </c>
      <c r="V307" s="30">
        <v>98000</v>
      </c>
      <c r="W307" s="30">
        <v>90870</v>
      </c>
      <c r="X307" s="30">
        <v>98000</v>
      </c>
      <c r="Y307" s="30">
        <v>101963</v>
      </c>
      <c r="Z307" s="30">
        <v>104000</v>
      </c>
      <c r="AA307" s="30">
        <v>87669</v>
      </c>
      <c r="AB307" s="30">
        <v>113200</v>
      </c>
      <c r="AC307" s="165">
        <v>113200</v>
      </c>
      <c r="AD307" s="165">
        <v>115460</v>
      </c>
      <c r="AE307" s="166">
        <f t="shared" si="220"/>
        <v>2260</v>
      </c>
      <c r="AF307" s="167">
        <f t="shared" si="221"/>
        <v>0.019964664310954065</v>
      </c>
    </row>
    <row r="308" spans="1:32" s="26" customFormat="1" ht="12" customHeight="1">
      <c r="A308" s="27">
        <v>1012</v>
      </c>
      <c r="B308" s="28" t="s">
        <v>208</v>
      </c>
      <c r="C308" s="30">
        <v>1515</v>
      </c>
      <c r="D308" s="30">
        <v>3000</v>
      </c>
      <c r="E308" s="30">
        <v>1680</v>
      </c>
      <c r="F308" s="30">
        <v>3000</v>
      </c>
      <c r="G308" s="30">
        <v>0</v>
      </c>
      <c r="H308" s="30">
        <v>3000</v>
      </c>
      <c r="I308" s="30">
        <v>15</v>
      </c>
      <c r="J308" s="30">
        <v>3000</v>
      </c>
      <c r="K308" s="30">
        <v>0</v>
      </c>
      <c r="L308" s="30">
        <v>3000</v>
      </c>
      <c r="M308" s="30">
        <v>3573</v>
      </c>
      <c r="N308" s="30">
        <v>3000</v>
      </c>
      <c r="O308" s="30">
        <v>3000</v>
      </c>
      <c r="P308" s="30">
        <v>3000</v>
      </c>
      <c r="Q308" s="30">
        <v>2046</v>
      </c>
      <c r="R308" s="30">
        <v>3000</v>
      </c>
      <c r="S308" s="30">
        <v>3265</v>
      </c>
      <c r="T308" s="30">
        <v>3000</v>
      </c>
      <c r="U308" s="30">
        <v>2917</v>
      </c>
      <c r="V308" s="30">
        <v>3500</v>
      </c>
      <c r="W308" s="30">
        <v>922</v>
      </c>
      <c r="X308" s="30">
        <v>3500</v>
      </c>
      <c r="Y308" s="30">
        <v>1602</v>
      </c>
      <c r="Z308" s="30">
        <v>3500</v>
      </c>
      <c r="AA308" s="30">
        <v>1223</v>
      </c>
      <c r="AB308" s="30">
        <v>3500</v>
      </c>
      <c r="AC308" s="165">
        <v>3500</v>
      </c>
      <c r="AD308" s="165">
        <v>3500</v>
      </c>
      <c r="AE308" s="166">
        <f t="shared" si="220"/>
        <v>0</v>
      </c>
      <c r="AF308" s="167">
        <f t="shared" si="221"/>
        <v>0</v>
      </c>
    </row>
    <row r="309" spans="1:32" ht="12" customHeight="1">
      <c r="A309" s="27">
        <v>1020</v>
      </c>
      <c r="B309" s="28" t="s">
        <v>96</v>
      </c>
      <c r="C309" s="30">
        <v>6857</v>
      </c>
      <c r="D309" s="30">
        <v>9335</v>
      </c>
      <c r="E309" s="30">
        <v>9335</v>
      </c>
      <c r="F309" s="30">
        <v>9347</v>
      </c>
      <c r="G309" s="30">
        <v>12755</v>
      </c>
      <c r="H309" s="30">
        <v>9945</v>
      </c>
      <c r="I309" s="30">
        <v>8528</v>
      </c>
      <c r="J309" s="30">
        <v>10310</v>
      </c>
      <c r="K309" s="30">
        <v>11828</v>
      </c>
      <c r="L309" s="30">
        <v>10998</v>
      </c>
      <c r="M309" s="30">
        <v>13756</v>
      </c>
      <c r="N309" s="30">
        <v>11589</v>
      </c>
      <c r="O309" s="30">
        <v>15067</v>
      </c>
      <c r="P309" s="30">
        <v>12700</v>
      </c>
      <c r="Q309" s="30">
        <v>12500</v>
      </c>
      <c r="R309" s="30">
        <v>12700</v>
      </c>
      <c r="S309" s="30">
        <v>12370</v>
      </c>
      <c r="T309" s="30">
        <v>12700</v>
      </c>
      <c r="U309" s="30">
        <v>10557</v>
      </c>
      <c r="V309" s="30">
        <v>12700</v>
      </c>
      <c r="W309" s="30">
        <v>11385</v>
      </c>
      <c r="X309" s="30">
        <v>12700</v>
      </c>
      <c r="Y309" s="30">
        <v>12700</v>
      </c>
      <c r="Z309" s="30">
        <v>13700</v>
      </c>
      <c r="AA309" s="30">
        <v>11948</v>
      </c>
      <c r="AB309" s="30">
        <v>14660</v>
      </c>
      <c r="AC309" s="165">
        <v>14660</v>
      </c>
      <c r="AD309" s="165">
        <v>14660</v>
      </c>
      <c r="AE309" s="166">
        <f t="shared" si="220"/>
        <v>0</v>
      </c>
      <c r="AF309" s="167">
        <f t="shared" si="221"/>
        <v>0</v>
      </c>
    </row>
    <row r="310" spans="1:32" s="26" customFormat="1" ht="12" customHeight="1">
      <c r="A310" s="34"/>
      <c r="B310" s="28" t="s">
        <v>133</v>
      </c>
      <c r="C310" s="4">
        <f>SUM(C306:C309)</f>
        <v>105237</v>
      </c>
      <c r="D310" s="4">
        <f aca="true" t="shared" si="222" ref="D310:J310">SUM(D306:D309)</f>
        <v>134629</v>
      </c>
      <c r="E310" s="4">
        <f t="shared" si="222"/>
        <v>120559</v>
      </c>
      <c r="F310" s="4">
        <f t="shared" si="222"/>
        <v>134600</v>
      </c>
      <c r="G310" s="4">
        <f t="shared" si="222"/>
        <v>140016</v>
      </c>
      <c r="H310" s="4">
        <f t="shared" si="222"/>
        <v>140047</v>
      </c>
      <c r="I310" s="4">
        <f t="shared" si="222"/>
        <v>130043</v>
      </c>
      <c r="J310" s="4">
        <f t="shared" si="222"/>
        <v>145084</v>
      </c>
      <c r="K310" s="4">
        <f aca="true" t="shared" si="223" ref="K310:W310">SUM(K306:K309)</f>
        <v>132650</v>
      </c>
      <c r="L310" s="4">
        <f t="shared" si="223"/>
        <v>154632</v>
      </c>
      <c r="M310" s="4">
        <f t="shared" si="223"/>
        <v>153827</v>
      </c>
      <c r="N310" s="4">
        <f t="shared" si="223"/>
        <v>163089</v>
      </c>
      <c r="O310" s="4">
        <f t="shared" si="223"/>
        <v>170702</v>
      </c>
      <c r="P310" s="4">
        <f t="shared" si="223"/>
        <v>170600</v>
      </c>
      <c r="Q310" s="4">
        <f t="shared" si="223"/>
        <v>162426</v>
      </c>
      <c r="R310" s="4">
        <f t="shared" si="223"/>
        <v>176800</v>
      </c>
      <c r="S310" s="4">
        <f t="shared" si="223"/>
        <v>166175</v>
      </c>
      <c r="T310" s="4">
        <f t="shared" si="223"/>
        <v>179700</v>
      </c>
      <c r="U310" s="4">
        <f t="shared" si="223"/>
        <v>164687</v>
      </c>
      <c r="V310" s="4">
        <f t="shared" si="223"/>
        <v>185600</v>
      </c>
      <c r="W310" s="4">
        <f t="shared" si="223"/>
        <v>174556</v>
      </c>
      <c r="X310" s="4">
        <v>185600</v>
      </c>
      <c r="Y310" s="4">
        <f>SUM(Y306:Y309)</f>
        <v>187671</v>
      </c>
      <c r="Z310" s="4">
        <v>194028</v>
      </c>
      <c r="AA310" s="4">
        <v>194028</v>
      </c>
      <c r="AB310" s="4">
        <f>SUM(AB306:AB309)</f>
        <v>206360</v>
      </c>
      <c r="AC310" s="168">
        <f>SUM(AC306:AC309)</f>
        <v>206360</v>
      </c>
      <c r="AD310" s="168">
        <f>SUM(AD306:AD309)</f>
        <v>210120</v>
      </c>
      <c r="AE310" s="169">
        <f t="shared" si="220"/>
        <v>3760</v>
      </c>
      <c r="AF310" s="170">
        <f t="shared" si="221"/>
        <v>0.01822058538476449</v>
      </c>
    </row>
    <row r="311" spans="1:32" ht="12" customHeight="1">
      <c r="A311" s="27">
        <v>2000</v>
      </c>
      <c r="B311" s="28" t="s">
        <v>207</v>
      </c>
      <c r="C311" s="30">
        <v>346</v>
      </c>
      <c r="D311" s="30">
        <v>350</v>
      </c>
      <c r="E311" s="30">
        <v>354</v>
      </c>
      <c r="F311" s="30">
        <v>750</v>
      </c>
      <c r="G311" s="30">
        <v>716</v>
      </c>
      <c r="H311" s="30">
        <v>840</v>
      </c>
      <c r="I311" s="30">
        <v>915</v>
      </c>
      <c r="J311" s="30">
        <v>840</v>
      </c>
      <c r="K311" s="30">
        <v>655</v>
      </c>
      <c r="L311" s="30">
        <v>840</v>
      </c>
      <c r="M311" s="30">
        <v>952</v>
      </c>
      <c r="N311" s="30">
        <v>900</v>
      </c>
      <c r="O311" s="30">
        <v>948</v>
      </c>
      <c r="P311" s="30">
        <v>950</v>
      </c>
      <c r="Q311" s="30">
        <v>738</v>
      </c>
      <c r="R311" s="30">
        <v>1050</v>
      </c>
      <c r="S311" s="30">
        <v>692</v>
      </c>
      <c r="T311" s="30">
        <v>1100</v>
      </c>
      <c r="U311" s="30">
        <v>231</v>
      </c>
      <c r="V311" s="30">
        <v>1100</v>
      </c>
      <c r="W311" s="30">
        <v>326</v>
      </c>
      <c r="X311" s="30">
        <v>800</v>
      </c>
      <c r="Y311" s="30">
        <v>1402</v>
      </c>
      <c r="Z311" s="30">
        <v>1200</v>
      </c>
      <c r="AA311" s="30">
        <v>1199</v>
      </c>
      <c r="AB311" s="30">
        <v>1680</v>
      </c>
      <c r="AC311" s="165">
        <v>1680</v>
      </c>
      <c r="AD311" s="165">
        <v>1680</v>
      </c>
      <c r="AE311" s="166">
        <f t="shared" si="220"/>
        <v>0</v>
      </c>
      <c r="AF311" s="167">
        <f t="shared" si="221"/>
        <v>0</v>
      </c>
    </row>
    <row r="312" spans="1:32" ht="12" customHeight="1">
      <c r="A312" s="27">
        <v>2007</v>
      </c>
      <c r="B312" s="28" t="s">
        <v>151</v>
      </c>
      <c r="C312" s="30">
        <v>1828</v>
      </c>
      <c r="D312" s="30">
        <v>3000</v>
      </c>
      <c r="E312" s="30">
        <v>2193</v>
      </c>
      <c r="F312" s="30">
        <v>3000</v>
      </c>
      <c r="G312" s="30">
        <v>2463</v>
      </c>
      <c r="H312" s="30">
        <v>3000</v>
      </c>
      <c r="I312" s="30">
        <v>2871</v>
      </c>
      <c r="J312" s="30">
        <v>3000</v>
      </c>
      <c r="K312" s="30">
        <v>2581</v>
      </c>
      <c r="L312" s="30">
        <v>3000</v>
      </c>
      <c r="M312" s="30">
        <v>3284</v>
      </c>
      <c r="N312" s="30">
        <v>3000</v>
      </c>
      <c r="O312" s="30">
        <v>1980</v>
      </c>
      <c r="P312" s="30">
        <v>5000</v>
      </c>
      <c r="Q312" s="30">
        <v>4106</v>
      </c>
      <c r="R312" s="30">
        <v>5000</v>
      </c>
      <c r="S312" s="30">
        <v>6037</v>
      </c>
      <c r="T312" s="30">
        <v>5000</v>
      </c>
      <c r="U312" s="30">
        <v>5041</v>
      </c>
      <c r="V312" s="30">
        <v>5000</v>
      </c>
      <c r="W312" s="30">
        <v>3134</v>
      </c>
      <c r="X312" s="30">
        <v>4500</v>
      </c>
      <c r="Y312" s="30">
        <v>4335</v>
      </c>
      <c r="Z312" s="30">
        <v>3000</v>
      </c>
      <c r="AA312" s="30">
        <v>2935</v>
      </c>
      <c r="AB312" s="30">
        <v>3000</v>
      </c>
      <c r="AC312" s="165">
        <v>3000</v>
      </c>
      <c r="AD312" s="165">
        <v>3000</v>
      </c>
      <c r="AE312" s="166">
        <f t="shared" si="220"/>
        <v>0</v>
      </c>
      <c r="AF312" s="167">
        <f t="shared" si="221"/>
        <v>0</v>
      </c>
    </row>
    <row r="313" spans="1:32" ht="12" customHeight="1">
      <c r="A313" s="27">
        <v>2008</v>
      </c>
      <c r="B313" s="28" t="s">
        <v>106</v>
      </c>
      <c r="C313" s="30">
        <v>4063</v>
      </c>
      <c r="D313" s="30">
        <v>6200</v>
      </c>
      <c r="E313" s="30">
        <v>3695</v>
      </c>
      <c r="F313" s="30">
        <v>6200</v>
      </c>
      <c r="G313" s="30">
        <v>6454</v>
      </c>
      <c r="H313" s="30">
        <v>6200</v>
      </c>
      <c r="I313" s="30">
        <v>5396</v>
      </c>
      <c r="J313" s="30">
        <v>6200</v>
      </c>
      <c r="K313" s="30">
        <v>5257</v>
      </c>
      <c r="L313" s="30">
        <v>6500</v>
      </c>
      <c r="M313" s="30">
        <v>4774</v>
      </c>
      <c r="N313" s="30">
        <v>6500</v>
      </c>
      <c r="O313" s="30">
        <v>6281</v>
      </c>
      <c r="P313" s="30">
        <v>6000</v>
      </c>
      <c r="Q313" s="30">
        <v>4938</v>
      </c>
      <c r="R313" s="30">
        <v>6000</v>
      </c>
      <c r="S313" s="30">
        <v>4031</v>
      </c>
      <c r="T313" s="30">
        <v>7000</v>
      </c>
      <c r="U313" s="30">
        <v>5861</v>
      </c>
      <c r="V313" s="30">
        <v>6000</v>
      </c>
      <c r="W313" s="30">
        <v>2881</v>
      </c>
      <c r="X313" s="30">
        <v>6000</v>
      </c>
      <c r="Y313" s="30">
        <v>5881</v>
      </c>
      <c r="Z313" s="30">
        <v>6000</v>
      </c>
      <c r="AA313" s="30">
        <v>3519</v>
      </c>
      <c r="AB313" s="30">
        <v>6000</v>
      </c>
      <c r="AC313" s="165">
        <v>6000</v>
      </c>
      <c r="AD313" s="165">
        <v>6000</v>
      </c>
      <c r="AE313" s="166">
        <f t="shared" si="220"/>
        <v>0</v>
      </c>
      <c r="AF313" s="167">
        <f t="shared" si="221"/>
        <v>0</v>
      </c>
    </row>
    <row r="314" spans="1:32" ht="12" customHeight="1">
      <c r="A314" s="27">
        <v>2009</v>
      </c>
      <c r="B314" s="28" t="s">
        <v>152</v>
      </c>
      <c r="C314" s="30">
        <v>1847</v>
      </c>
      <c r="D314" s="30">
        <v>2100</v>
      </c>
      <c r="E314" s="30">
        <v>1892</v>
      </c>
      <c r="F314" s="30">
        <v>600</v>
      </c>
      <c r="G314" s="30">
        <v>600</v>
      </c>
      <c r="H314" s="30">
        <v>1900</v>
      </c>
      <c r="I314" s="30">
        <v>260</v>
      </c>
      <c r="J314" s="30">
        <v>600</v>
      </c>
      <c r="K314" s="30">
        <v>600</v>
      </c>
      <c r="L314" s="30">
        <v>2000</v>
      </c>
      <c r="M314" s="30">
        <v>1729</v>
      </c>
      <c r="N314" s="30">
        <v>2000</v>
      </c>
      <c r="O314" s="30">
        <v>853</v>
      </c>
      <c r="P314" s="30">
        <v>2000</v>
      </c>
      <c r="Q314" s="30">
        <v>1850</v>
      </c>
      <c r="R314" s="30">
        <v>2000</v>
      </c>
      <c r="S314" s="30">
        <v>698</v>
      </c>
      <c r="T314" s="30">
        <v>2500</v>
      </c>
      <c r="U314" s="30">
        <v>1283</v>
      </c>
      <c r="V314" s="30">
        <v>1000</v>
      </c>
      <c r="W314" s="30">
        <v>30</v>
      </c>
      <c r="X314" s="30">
        <v>1000</v>
      </c>
      <c r="Y314" s="30">
        <v>0</v>
      </c>
      <c r="Z314" s="30">
        <v>500</v>
      </c>
      <c r="AA314" s="30">
        <v>100</v>
      </c>
      <c r="AB314" s="30">
        <v>500</v>
      </c>
      <c r="AC314" s="165">
        <v>500</v>
      </c>
      <c r="AD314" s="165">
        <v>500</v>
      </c>
      <c r="AE314" s="166">
        <f t="shared" si="220"/>
        <v>0</v>
      </c>
      <c r="AF314" s="167">
        <f t="shared" si="221"/>
        <v>0</v>
      </c>
    </row>
    <row r="315" spans="1:32" ht="12" customHeight="1">
      <c r="A315" s="27">
        <v>2032</v>
      </c>
      <c r="B315" s="28" t="s">
        <v>198</v>
      </c>
      <c r="C315" s="30">
        <v>12357</v>
      </c>
      <c r="D315" s="30">
        <v>12000</v>
      </c>
      <c r="E315" s="30">
        <v>11076</v>
      </c>
      <c r="F315" s="30">
        <v>13000</v>
      </c>
      <c r="G315" s="30">
        <v>12298</v>
      </c>
      <c r="H315" s="30">
        <v>13000</v>
      </c>
      <c r="I315" s="30">
        <v>11739</v>
      </c>
      <c r="J315" s="30">
        <v>13500</v>
      </c>
      <c r="K315" s="30">
        <v>10335</v>
      </c>
      <c r="L315" s="30">
        <v>14500</v>
      </c>
      <c r="M315" s="30">
        <v>13653</v>
      </c>
      <c r="N315" s="30">
        <v>14500</v>
      </c>
      <c r="O315" s="30">
        <v>13294</v>
      </c>
      <c r="P315" s="30">
        <v>14500</v>
      </c>
      <c r="Q315" s="30">
        <v>14321</v>
      </c>
      <c r="R315" s="30">
        <v>24000</v>
      </c>
      <c r="S315" s="30">
        <v>22099</v>
      </c>
      <c r="T315" s="30">
        <v>16000</v>
      </c>
      <c r="U315" s="30">
        <v>16102</v>
      </c>
      <c r="V315" s="30">
        <v>16000</v>
      </c>
      <c r="W315" s="30">
        <v>15795</v>
      </c>
      <c r="X315" s="30">
        <v>16500</v>
      </c>
      <c r="Y315" s="30">
        <v>15821</v>
      </c>
      <c r="Z315" s="30">
        <v>16500</v>
      </c>
      <c r="AA315" s="30">
        <v>14729</v>
      </c>
      <c r="AB315" s="30">
        <v>16000</v>
      </c>
      <c r="AC315" s="165">
        <v>16000</v>
      </c>
      <c r="AD315" s="165">
        <v>16000</v>
      </c>
      <c r="AE315" s="166">
        <f t="shared" si="220"/>
        <v>0</v>
      </c>
      <c r="AF315" s="167">
        <f t="shared" si="221"/>
        <v>0</v>
      </c>
    </row>
    <row r="316" spans="1:32" ht="12" customHeight="1">
      <c r="A316" s="27">
        <v>2033</v>
      </c>
      <c r="B316" s="28" t="s">
        <v>209</v>
      </c>
      <c r="C316" s="30">
        <v>9821</v>
      </c>
      <c r="D316" s="30">
        <v>10000</v>
      </c>
      <c r="E316" s="30">
        <v>9991</v>
      </c>
      <c r="F316" s="30">
        <v>10500</v>
      </c>
      <c r="G316" s="30">
        <v>8863</v>
      </c>
      <c r="H316" s="30">
        <v>10500</v>
      </c>
      <c r="I316" s="30">
        <v>9889</v>
      </c>
      <c r="J316" s="30">
        <v>10500</v>
      </c>
      <c r="K316" s="30">
        <v>8644</v>
      </c>
      <c r="L316" s="30">
        <v>10500</v>
      </c>
      <c r="M316" s="30">
        <v>9332</v>
      </c>
      <c r="N316" s="30">
        <v>10500</v>
      </c>
      <c r="O316" s="30">
        <v>8502</v>
      </c>
      <c r="P316" s="30">
        <v>10000</v>
      </c>
      <c r="Q316" s="30">
        <v>9857</v>
      </c>
      <c r="R316" s="30">
        <v>9000</v>
      </c>
      <c r="S316" s="30">
        <v>9242</v>
      </c>
      <c r="T316" s="30">
        <v>9000</v>
      </c>
      <c r="U316" s="30">
        <v>8701</v>
      </c>
      <c r="V316" s="30">
        <v>9000</v>
      </c>
      <c r="W316" s="30">
        <v>8596</v>
      </c>
      <c r="X316" s="30">
        <v>9000</v>
      </c>
      <c r="Y316" s="30">
        <v>8892</v>
      </c>
      <c r="Z316" s="30">
        <v>10000</v>
      </c>
      <c r="AA316" s="30">
        <v>8609</v>
      </c>
      <c r="AB316" s="30">
        <v>10000</v>
      </c>
      <c r="AC316" s="165">
        <v>10000</v>
      </c>
      <c r="AD316" s="165">
        <v>10000</v>
      </c>
      <c r="AE316" s="166">
        <f t="shared" si="220"/>
        <v>0</v>
      </c>
      <c r="AF316" s="167">
        <f t="shared" si="221"/>
        <v>0</v>
      </c>
    </row>
    <row r="317" spans="1:32" ht="12" customHeight="1">
      <c r="A317" s="27">
        <v>2034</v>
      </c>
      <c r="B317" s="28" t="s">
        <v>113</v>
      </c>
      <c r="C317" s="30">
        <v>5198</v>
      </c>
      <c r="D317" s="30">
        <v>5000</v>
      </c>
      <c r="E317" s="30">
        <v>4881</v>
      </c>
      <c r="F317" s="30">
        <v>5100</v>
      </c>
      <c r="G317" s="30">
        <v>4602</v>
      </c>
      <c r="H317" s="30">
        <v>6000</v>
      </c>
      <c r="I317" s="30">
        <v>5378</v>
      </c>
      <c r="J317" s="30">
        <v>6000</v>
      </c>
      <c r="K317" s="30">
        <v>5040</v>
      </c>
      <c r="L317" s="30">
        <v>6000</v>
      </c>
      <c r="M317" s="30">
        <v>5717</v>
      </c>
      <c r="N317" s="30">
        <v>6000</v>
      </c>
      <c r="O317" s="30">
        <v>5528</v>
      </c>
      <c r="P317" s="30">
        <v>6500</v>
      </c>
      <c r="Q317" s="30">
        <v>6219</v>
      </c>
      <c r="R317" s="30">
        <v>6500</v>
      </c>
      <c r="S317" s="30">
        <v>6358</v>
      </c>
      <c r="T317" s="30">
        <v>6500</v>
      </c>
      <c r="U317" s="30">
        <v>6175</v>
      </c>
      <c r="V317" s="30">
        <v>6500</v>
      </c>
      <c r="W317" s="30">
        <v>7549</v>
      </c>
      <c r="X317" s="30">
        <v>7500</v>
      </c>
      <c r="Y317" s="30">
        <v>5388</v>
      </c>
      <c r="Z317" s="30">
        <v>8000</v>
      </c>
      <c r="AA317" s="30">
        <v>7686</v>
      </c>
      <c r="AB317" s="30">
        <v>8000</v>
      </c>
      <c r="AC317" s="165">
        <v>8000</v>
      </c>
      <c r="AD317" s="165">
        <v>8000</v>
      </c>
      <c r="AE317" s="166">
        <f t="shared" si="220"/>
        <v>0</v>
      </c>
      <c r="AF317" s="167">
        <f t="shared" si="221"/>
        <v>0</v>
      </c>
    </row>
    <row r="318" spans="1:32" ht="12" customHeight="1">
      <c r="A318" s="27">
        <v>2071</v>
      </c>
      <c r="B318" s="28" t="s">
        <v>120</v>
      </c>
      <c r="C318" s="30">
        <v>944</v>
      </c>
      <c r="D318" s="30">
        <v>2000</v>
      </c>
      <c r="E318" s="30">
        <v>767</v>
      </c>
      <c r="F318" s="30">
        <v>2500</v>
      </c>
      <c r="G318" s="30">
        <v>760</v>
      </c>
      <c r="H318" s="30">
        <v>2000</v>
      </c>
      <c r="I318" s="30">
        <v>668</v>
      </c>
      <c r="J318" s="30">
        <v>2000</v>
      </c>
      <c r="K318" s="30">
        <v>965</v>
      </c>
      <c r="L318" s="30">
        <v>2000</v>
      </c>
      <c r="M318" s="30">
        <v>769</v>
      </c>
      <c r="N318" s="30">
        <v>2000</v>
      </c>
      <c r="O318" s="30">
        <v>2040</v>
      </c>
      <c r="P318" s="30">
        <v>1500</v>
      </c>
      <c r="Q318" s="30">
        <v>1001</v>
      </c>
      <c r="R318" s="30">
        <v>1500</v>
      </c>
      <c r="S318" s="30">
        <v>480</v>
      </c>
      <c r="T318" s="30">
        <v>2000</v>
      </c>
      <c r="U318" s="30">
        <v>650</v>
      </c>
      <c r="V318" s="30">
        <v>2400</v>
      </c>
      <c r="W318" s="30">
        <v>0</v>
      </c>
      <c r="X318" s="30">
        <v>1800</v>
      </c>
      <c r="Y318" s="30">
        <v>0</v>
      </c>
      <c r="Z318" s="30">
        <v>1200</v>
      </c>
      <c r="AA318" s="30">
        <v>748</v>
      </c>
      <c r="AB318" s="30">
        <v>1600</v>
      </c>
      <c r="AC318" s="165">
        <v>1600</v>
      </c>
      <c r="AD318" s="165">
        <v>1600</v>
      </c>
      <c r="AE318" s="166">
        <f t="shared" si="220"/>
        <v>0</v>
      </c>
      <c r="AF318" s="167">
        <f t="shared" si="221"/>
        <v>0</v>
      </c>
    </row>
    <row r="319" spans="1:32" ht="12" customHeight="1">
      <c r="A319" s="27">
        <v>3002</v>
      </c>
      <c r="B319" s="28" t="s">
        <v>202</v>
      </c>
      <c r="C319" s="30">
        <v>2177</v>
      </c>
      <c r="D319" s="30">
        <v>3250</v>
      </c>
      <c r="E319" s="30">
        <v>2827</v>
      </c>
      <c r="F319" s="30">
        <v>3300</v>
      </c>
      <c r="G319" s="30">
        <v>2502</v>
      </c>
      <c r="H319" s="30">
        <v>3000</v>
      </c>
      <c r="I319" s="30">
        <v>2408</v>
      </c>
      <c r="J319" s="30">
        <v>3000</v>
      </c>
      <c r="K319" s="30">
        <v>2423</v>
      </c>
      <c r="L319" s="30">
        <v>3000</v>
      </c>
      <c r="M319" s="30">
        <v>3683</v>
      </c>
      <c r="N319" s="30">
        <v>3795</v>
      </c>
      <c r="O319" s="30">
        <v>6469</v>
      </c>
      <c r="P319" s="30">
        <v>5500</v>
      </c>
      <c r="Q319" s="30">
        <v>6508</v>
      </c>
      <c r="R319" s="30">
        <v>5500</v>
      </c>
      <c r="S319" s="30">
        <v>8991</v>
      </c>
      <c r="T319" s="30">
        <v>9000</v>
      </c>
      <c r="U319" s="30">
        <v>7583</v>
      </c>
      <c r="V319" s="30">
        <v>8600</v>
      </c>
      <c r="W319" s="30">
        <v>5312</v>
      </c>
      <c r="X319" s="30">
        <v>8000</v>
      </c>
      <c r="Y319" s="30">
        <v>6017</v>
      </c>
      <c r="Z319" s="30">
        <v>8664</v>
      </c>
      <c r="AA319" s="30">
        <v>9443</v>
      </c>
      <c r="AB319" s="30">
        <v>9000</v>
      </c>
      <c r="AC319" s="165">
        <v>9000</v>
      </c>
      <c r="AD319" s="165">
        <v>9000</v>
      </c>
      <c r="AE319" s="166">
        <f t="shared" si="220"/>
        <v>0</v>
      </c>
      <c r="AF319" s="167">
        <f t="shared" si="221"/>
        <v>0</v>
      </c>
    </row>
    <row r="320" spans="1:32" ht="12" customHeight="1">
      <c r="A320" s="27">
        <v>3004</v>
      </c>
      <c r="B320" s="28" t="s">
        <v>112</v>
      </c>
      <c r="C320" s="30">
        <v>10105</v>
      </c>
      <c r="D320" s="30">
        <v>10000</v>
      </c>
      <c r="E320" s="30">
        <v>9846</v>
      </c>
      <c r="F320" s="30">
        <v>11000</v>
      </c>
      <c r="G320" s="30">
        <v>12102</v>
      </c>
      <c r="H320" s="30">
        <v>11000</v>
      </c>
      <c r="I320" s="30">
        <v>10723</v>
      </c>
      <c r="J320" s="30">
        <v>12000</v>
      </c>
      <c r="K320" s="30">
        <v>12599</v>
      </c>
      <c r="L320" s="30">
        <v>13000</v>
      </c>
      <c r="M320" s="30">
        <v>10486</v>
      </c>
      <c r="N320" s="30">
        <v>13000</v>
      </c>
      <c r="O320" s="30">
        <v>9685</v>
      </c>
      <c r="P320" s="30">
        <v>13000</v>
      </c>
      <c r="Q320" s="30">
        <v>13096</v>
      </c>
      <c r="R320" s="30">
        <v>12000</v>
      </c>
      <c r="S320" s="30">
        <v>11700</v>
      </c>
      <c r="T320" s="30">
        <v>12000</v>
      </c>
      <c r="U320" s="30">
        <v>2651</v>
      </c>
      <c r="V320" s="30">
        <v>12000</v>
      </c>
      <c r="W320" s="30">
        <v>20994</v>
      </c>
      <c r="X320" s="30">
        <v>12000</v>
      </c>
      <c r="Y320" s="30">
        <v>11871</v>
      </c>
      <c r="Z320" s="30">
        <v>12000</v>
      </c>
      <c r="AA320" s="30">
        <v>10412</v>
      </c>
      <c r="AB320" s="30">
        <v>12000</v>
      </c>
      <c r="AC320" s="165">
        <v>12000</v>
      </c>
      <c r="AD320" s="165">
        <v>12000</v>
      </c>
      <c r="AE320" s="166">
        <f t="shared" si="220"/>
        <v>0</v>
      </c>
      <c r="AF320" s="167">
        <f t="shared" si="221"/>
        <v>0</v>
      </c>
    </row>
    <row r="321" spans="1:32" ht="12" customHeight="1">
      <c r="A321" s="27">
        <v>3005</v>
      </c>
      <c r="B321" s="28" t="s">
        <v>203</v>
      </c>
      <c r="C321" s="30">
        <v>4116</v>
      </c>
      <c r="D321" s="30">
        <v>5000</v>
      </c>
      <c r="E321" s="30">
        <v>3795</v>
      </c>
      <c r="F321" s="30">
        <v>5500</v>
      </c>
      <c r="G321" s="30">
        <v>4491</v>
      </c>
      <c r="H321" s="30">
        <v>6000</v>
      </c>
      <c r="I321" s="30">
        <v>5896</v>
      </c>
      <c r="J321" s="30">
        <v>6000</v>
      </c>
      <c r="K321" s="30">
        <v>5437</v>
      </c>
      <c r="L321" s="30">
        <v>6000</v>
      </c>
      <c r="M321" s="30">
        <v>4763</v>
      </c>
      <c r="N321" s="30">
        <v>6500</v>
      </c>
      <c r="O321" s="30">
        <v>6709</v>
      </c>
      <c r="P321" s="30">
        <v>6500</v>
      </c>
      <c r="Q321" s="30">
        <v>4668</v>
      </c>
      <c r="R321" s="30">
        <v>7000</v>
      </c>
      <c r="S321" s="30">
        <v>6783</v>
      </c>
      <c r="T321" s="30">
        <v>12000</v>
      </c>
      <c r="U321" s="30">
        <v>13226</v>
      </c>
      <c r="V321" s="30">
        <v>11000</v>
      </c>
      <c r="W321" s="30">
        <v>9089</v>
      </c>
      <c r="X321" s="30">
        <v>11500</v>
      </c>
      <c r="Y321" s="30">
        <v>9246</v>
      </c>
      <c r="Z321" s="30">
        <v>11500</v>
      </c>
      <c r="AA321" s="30">
        <v>10683</v>
      </c>
      <c r="AB321" s="30">
        <v>11000</v>
      </c>
      <c r="AC321" s="165">
        <v>11000</v>
      </c>
      <c r="AD321" s="165">
        <v>11000</v>
      </c>
      <c r="AE321" s="166">
        <f t="shared" si="220"/>
        <v>0</v>
      </c>
      <c r="AF321" s="167">
        <f t="shared" si="221"/>
        <v>0</v>
      </c>
    </row>
    <row r="322" spans="1:32" s="26" customFormat="1" ht="12" customHeight="1">
      <c r="A322" s="27">
        <v>3006</v>
      </c>
      <c r="B322" s="28" t="s">
        <v>148</v>
      </c>
      <c r="C322" s="30">
        <v>5249</v>
      </c>
      <c r="D322" s="30">
        <v>6500</v>
      </c>
      <c r="E322" s="30">
        <v>6836</v>
      </c>
      <c r="F322" s="30">
        <v>7900</v>
      </c>
      <c r="G322" s="30">
        <v>10524</v>
      </c>
      <c r="H322" s="30">
        <v>7900</v>
      </c>
      <c r="I322" s="30">
        <v>6191</v>
      </c>
      <c r="J322" s="30">
        <v>8000</v>
      </c>
      <c r="K322" s="30">
        <v>6454</v>
      </c>
      <c r="L322" s="30">
        <v>8000</v>
      </c>
      <c r="M322" s="30">
        <v>8237</v>
      </c>
      <c r="N322" s="30">
        <v>8100</v>
      </c>
      <c r="O322" s="30">
        <v>6890</v>
      </c>
      <c r="P322" s="30">
        <v>8100</v>
      </c>
      <c r="Q322" s="30">
        <v>7278</v>
      </c>
      <c r="R322" s="30">
        <v>7900</v>
      </c>
      <c r="S322" s="30">
        <v>8466</v>
      </c>
      <c r="T322" s="30">
        <v>11000</v>
      </c>
      <c r="U322" s="30">
        <v>10272</v>
      </c>
      <c r="V322" s="30">
        <v>9000</v>
      </c>
      <c r="W322" s="30">
        <v>7596</v>
      </c>
      <c r="X322" s="30">
        <v>12000</v>
      </c>
      <c r="Y322" s="30">
        <v>8235</v>
      </c>
      <c r="Z322" s="30">
        <v>12000</v>
      </c>
      <c r="AA322" s="30">
        <v>7962</v>
      </c>
      <c r="AB322" s="30">
        <v>11500</v>
      </c>
      <c r="AC322" s="165">
        <v>11500</v>
      </c>
      <c r="AD322" s="165">
        <v>11500</v>
      </c>
      <c r="AE322" s="166">
        <f t="shared" si="220"/>
        <v>0</v>
      </c>
      <c r="AF322" s="167">
        <f t="shared" si="221"/>
        <v>0</v>
      </c>
    </row>
    <row r="323" spans="1:32" s="26" customFormat="1" ht="12" customHeight="1">
      <c r="A323" s="27">
        <v>3007</v>
      </c>
      <c r="B323" s="28" t="s">
        <v>210</v>
      </c>
      <c r="C323" s="30">
        <v>1403</v>
      </c>
      <c r="D323" s="30">
        <v>1800</v>
      </c>
      <c r="E323" s="30">
        <v>489</v>
      </c>
      <c r="F323" s="30">
        <v>1800</v>
      </c>
      <c r="G323" s="30">
        <v>1503</v>
      </c>
      <c r="H323" s="30">
        <v>1800</v>
      </c>
      <c r="I323" s="30">
        <v>1987</v>
      </c>
      <c r="J323" s="30">
        <v>1800</v>
      </c>
      <c r="K323" s="30">
        <v>920</v>
      </c>
      <c r="L323" s="30">
        <v>1800</v>
      </c>
      <c r="M323" s="30">
        <v>1358</v>
      </c>
      <c r="N323" s="30">
        <v>1800</v>
      </c>
      <c r="O323" s="30">
        <v>797</v>
      </c>
      <c r="P323" s="30">
        <v>1800</v>
      </c>
      <c r="Q323" s="30">
        <v>949</v>
      </c>
      <c r="R323" s="30">
        <v>1500</v>
      </c>
      <c r="S323" s="30">
        <v>1459</v>
      </c>
      <c r="T323" s="30">
        <v>1500</v>
      </c>
      <c r="U323" s="30">
        <v>1345</v>
      </c>
      <c r="V323" s="30">
        <v>1000</v>
      </c>
      <c r="W323" s="30">
        <v>1000</v>
      </c>
      <c r="X323" s="30">
        <v>1000</v>
      </c>
      <c r="Y323" s="30">
        <v>885</v>
      </c>
      <c r="Z323" s="30">
        <v>1000</v>
      </c>
      <c r="AA323" s="30">
        <v>790</v>
      </c>
      <c r="AB323" s="30">
        <v>1000</v>
      </c>
      <c r="AC323" s="165">
        <v>1000</v>
      </c>
      <c r="AD323" s="165">
        <v>1000</v>
      </c>
      <c r="AE323" s="166">
        <f t="shared" si="220"/>
        <v>0</v>
      </c>
      <c r="AF323" s="167">
        <f t="shared" si="221"/>
        <v>0</v>
      </c>
    </row>
    <row r="324" spans="1:32" s="26" customFormat="1" ht="12" customHeight="1">
      <c r="A324" s="34"/>
      <c r="B324" s="28"/>
      <c r="C324" s="4">
        <f aca="true" t="shared" si="224" ref="C324:J324">SUM(C334:C346)</f>
        <v>294944</v>
      </c>
      <c r="D324" s="4">
        <f t="shared" si="224"/>
        <v>300544</v>
      </c>
      <c r="E324" s="4">
        <f t="shared" si="224"/>
        <v>275485</v>
      </c>
      <c r="F324" s="4">
        <f t="shared" si="224"/>
        <v>301892</v>
      </c>
      <c r="G324" s="4">
        <f t="shared" si="224"/>
        <v>291227</v>
      </c>
      <c r="H324" s="4">
        <f t="shared" si="224"/>
        <v>300535</v>
      </c>
      <c r="I324" s="4">
        <f t="shared" si="224"/>
        <v>298937</v>
      </c>
      <c r="J324" s="4">
        <f t="shared" si="224"/>
        <v>298891</v>
      </c>
      <c r="K324" s="4">
        <f aca="true" t="shared" si="225" ref="K324:Y324">SUM(K311:K323)</f>
        <v>61910</v>
      </c>
      <c r="L324" s="4">
        <f t="shared" si="225"/>
        <v>77140</v>
      </c>
      <c r="M324" s="4">
        <f t="shared" si="225"/>
        <v>68737</v>
      </c>
      <c r="N324" s="4">
        <f t="shared" si="225"/>
        <v>78595</v>
      </c>
      <c r="O324" s="4">
        <f t="shared" si="225"/>
        <v>69976</v>
      </c>
      <c r="P324" s="4">
        <f t="shared" si="225"/>
        <v>81350</v>
      </c>
      <c r="Q324" s="4">
        <f t="shared" si="225"/>
        <v>75529</v>
      </c>
      <c r="R324" s="4">
        <f t="shared" si="225"/>
        <v>88950</v>
      </c>
      <c r="S324" s="4">
        <f t="shared" si="225"/>
        <v>87036</v>
      </c>
      <c r="T324" s="4">
        <f t="shared" si="225"/>
        <v>94600</v>
      </c>
      <c r="U324" s="4">
        <f t="shared" si="225"/>
        <v>79121</v>
      </c>
      <c r="V324" s="4">
        <f t="shared" si="225"/>
        <v>88600</v>
      </c>
      <c r="W324" s="4">
        <f t="shared" si="225"/>
        <v>82302</v>
      </c>
      <c r="X324" s="4">
        <f t="shared" si="225"/>
        <v>91600</v>
      </c>
      <c r="Y324" s="4">
        <f t="shared" si="225"/>
        <v>77973</v>
      </c>
      <c r="Z324" s="4">
        <f>SUM(Z311:Z323)</f>
        <v>91564</v>
      </c>
      <c r="AA324" s="4">
        <f>SUM(AA311:AA323)</f>
        <v>78815</v>
      </c>
      <c r="AB324" s="4">
        <f>SUM(AB311:AB323)</f>
        <v>91280</v>
      </c>
      <c r="AC324" s="168">
        <f>SUM(AC311:AC323)</f>
        <v>91280</v>
      </c>
      <c r="AD324" s="168">
        <f>SUM(AD311:AD323)</f>
        <v>91280</v>
      </c>
      <c r="AE324" s="169">
        <f t="shared" si="220"/>
        <v>0</v>
      </c>
      <c r="AF324" s="170">
        <f t="shared" si="221"/>
        <v>0</v>
      </c>
    </row>
    <row r="325" spans="1:32" s="26" customFormat="1" ht="12" customHeight="1">
      <c r="A325" s="34">
        <v>230</v>
      </c>
      <c r="B325" s="28" t="s">
        <v>66</v>
      </c>
      <c r="C325" s="4">
        <f aca="true" t="shared" si="226" ref="C325:Z325">SUM(C310+C324)</f>
        <v>400181</v>
      </c>
      <c r="D325" s="4">
        <f t="shared" si="226"/>
        <v>435173</v>
      </c>
      <c r="E325" s="4">
        <f t="shared" si="226"/>
        <v>396044</v>
      </c>
      <c r="F325" s="4">
        <f t="shared" si="226"/>
        <v>436492</v>
      </c>
      <c r="G325" s="4">
        <f t="shared" si="226"/>
        <v>431243</v>
      </c>
      <c r="H325" s="4">
        <f t="shared" si="226"/>
        <v>440582</v>
      </c>
      <c r="I325" s="4">
        <f t="shared" si="226"/>
        <v>428980</v>
      </c>
      <c r="J325" s="4">
        <f t="shared" si="226"/>
        <v>443975</v>
      </c>
      <c r="K325" s="4">
        <f t="shared" si="226"/>
        <v>194560</v>
      </c>
      <c r="L325" s="4">
        <f t="shared" si="226"/>
        <v>231772</v>
      </c>
      <c r="M325" s="4">
        <f t="shared" si="226"/>
        <v>222564</v>
      </c>
      <c r="N325" s="4">
        <f t="shared" si="226"/>
        <v>241684</v>
      </c>
      <c r="O325" s="4">
        <f t="shared" si="226"/>
        <v>240678</v>
      </c>
      <c r="P325" s="4">
        <f t="shared" si="226"/>
        <v>251950</v>
      </c>
      <c r="Q325" s="4">
        <f t="shared" si="226"/>
        <v>237955</v>
      </c>
      <c r="R325" s="4">
        <f t="shared" si="226"/>
        <v>265750</v>
      </c>
      <c r="S325" s="4">
        <f t="shared" si="226"/>
        <v>253211</v>
      </c>
      <c r="T325" s="4">
        <f t="shared" si="226"/>
        <v>274300</v>
      </c>
      <c r="U325" s="4">
        <f t="shared" si="226"/>
        <v>243808</v>
      </c>
      <c r="V325" s="4">
        <f t="shared" si="226"/>
        <v>274200</v>
      </c>
      <c r="W325" s="4">
        <f t="shared" si="226"/>
        <v>256858</v>
      </c>
      <c r="X325" s="4">
        <f t="shared" si="226"/>
        <v>277200</v>
      </c>
      <c r="Y325" s="4">
        <f t="shared" si="226"/>
        <v>265644</v>
      </c>
      <c r="Z325" s="4">
        <f t="shared" si="226"/>
        <v>285592</v>
      </c>
      <c r="AA325" s="4">
        <f>SUM(AA310+AA324)</f>
        <v>272843</v>
      </c>
      <c r="AB325" s="4">
        <f>SUM(AB310+AB324)</f>
        <v>297640</v>
      </c>
      <c r="AC325" s="168">
        <f>SUM((AC310+AC324))</f>
        <v>297640</v>
      </c>
      <c r="AD325" s="168">
        <f>SUM((AD310+AD324))</f>
        <v>301400</v>
      </c>
      <c r="AE325" s="169">
        <f t="shared" si="220"/>
        <v>3760</v>
      </c>
      <c r="AF325" s="170">
        <f t="shared" si="221"/>
        <v>0.012632710657169735</v>
      </c>
    </row>
    <row r="326" spans="1:32" s="26" customFormat="1" ht="12" customHeight="1">
      <c r="A326" s="3">
        <v>235</v>
      </c>
      <c r="B326" s="32" t="s">
        <v>67</v>
      </c>
      <c r="C326" s="3" t="s">
        <v>1</v>
      </c>
      <c r="D326" s="6" t="s">
        <v>2</v>
      </c>
      <c r="E326" s="6" t="s">
        <v>1</v>
      </c>
      <c r="F326" s="6" t="s">
        <v>2</v>
      </c>
      <c r="G326" s="6" t="s">
        <v>1</v>
      </c>
      <c r="H326" s="6" t="s">
        <v>2</v>
      </c>
      <c r="I326" s="6" t="s">
        <v>1</v>
      </c>
      <c r="J326" s="6" t="s">
        <v>2</v>
      </c>
      <c r="K326" s="6" t="s">
        <v>1</v>
      </c>
      <c r="L326" s="6" t="s">
        <v>2</v>
      </c>
      <c r="M326" s="6" t="s">
        <v>1</v>
      </c>
      <c r="N326" s="6" t="s">
        <v>2</v>
      </c>
      <c r="O326" s="6" t="s">
        <v>1</v>
      </c>
      <c r="P326" s="6" t="s">
        <v>2</v>
      </c>
      <c r="Q326" s="6" t="s">
        <v>44</v>
      </c>
      <c r="R326" s="6" t="s">
        <v>2</v>
      </c>
      <c r="S326" s="6" t="s">
        <v>1</v>
      </c>
      <c r="T326" s="6" t="s">
        <v>2</v>
      </c>
      <c r="U326" s="6" t="s">
        <v>44</v>
      </c>
      <c r="V326" s="6" t="s">
        <v>2</v>
      </c>
      <c r="W326" s="6" t="s">
        <v>1</v>
      </c>
      <c r="X326" s="6" t="s">
        <v>2</v>
      </c>
      <c r="Y326" s="6" t="s">
        <v>1</v>
      </c>
      <c r="Z326" s="6" t="s">
        <v>2</v>
      </c>
      <c r="AA326" s="6" t="s">
        <v>1</v>
      </c>
      <c r="AB326" s="6" t="s">
        <v>2</v>
      </c>
      <c r="AC326" s="3" t="s">
        <v>190</v>
      </c>
      <c r="AD326" s="3" t="s">
        <v>2</v>
      </c>
      <c r="AE326" s="6" t="s">
        <v>4</v>
      </c>
      <c r="AF326" s="7" t="s">
        <v>5</v>
      </c>
    </row>
    <row r="327" spans="1:32" s="26" customFormat="1" ht="12" customHeight="1">
      <c r="A327" s="3"/>
      <c r="B327" s="32"/>
      <c r="C327" s="3" t="s">
        <v>6</v>
      </c>
      <c r="D327" s="6" t="s">
        <v>7</v>
      </c>
      <c r="E327" s="6" t="s">
        <v>7</v>
      </c>
      <c r="F327" s="6" t="s">
        <v>8</v>
      </c>
      <c r="G327" s="6" t="s">
        <v>8</v>
      </c>
      <c r="H327" s="6" t="s">
        <v>9</v>
      </c>
      <c r="I327" s="6" t="s">
        <v>9</v>
      </c>
      <c r="J327" s="6" t="s">
        <v>10</v>
      </c>
      <c r="K327" s="6" t="s">
        <v>10</v>
      </c>
      <c r="L327" s="6" t="s">
        <v>11</v>
      </c>
      <c r="M327" s="6" t="s">
        <v>11</v>
      </c>
      <c r="N327" s="6" t="s">
        <v>45</v>
      </c>
      <c r="O327" s="6" t="s">
        <v>12</v>
      </c>
      <c r="P327" s="6" t="s">
        <v>46</v>
      </c>
      <c r="Q327" s="6" t="s">
        <v>46</v>
      </c>
      <c r="R327" s="6" t="s">
        <v>47</v>
      </c>
      <c r="S327" s="6" t="s">
        <v>14</v>
      </c>
      <c r="T327" s="6" t="s">
        <v>15</v>
      </c>
      <c r="U327" s="6" t="s">
        <v>15</v>
      </c>
      <c r="V327" s="6" t="s">
        <v>16</v>
      </c>
      <c r="W327" s="6" t="s">
        <v>16</v>
      </c>
      <c r="X327" s="6" t="s">
        <v>17</v>
      </c>
      <c r="Y327" s="6" t="s">
        <v>17</v>
      </c>
      <c r="Z327" s="6" t="s">
        <v>18</v>
      </c>
      <c r="AA327" s="6" t="s">
        <v>18</v>
      </c>
      <c r="AB327" s="6" t="s">
        <v>19</v>
      </c>
      <c r="AC327" s="6" t="s">
        <v>19</v>
      </c>
      <c r="AD327" s="6" t="s">
        <v>441</v>
      </c>
      <c r="AE327" s="6" t="s">
        <v>442</v>
      </c>
      <c r="AF327" s="7" t="s">
        <v>442</v>
      </c>
    </row>
    <row r="328" spans="1:32" s="26" customFormat="1" ht="12" customHeight="1">
      <c r="A328" s="27">
        <v>1002</v>
      </c>
      <c r="B328" s="28" t="s">
        <v>94</v>
      </c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30">
        <v>6000</v>
      </c>
      <c r="S328" s="30">
        <v>4280</v>
      </c>
      <c r="T328" s="30">
        <v>6200</v>
      </c>
      <c r="U328" s="30">
        <v>4978</v>
      </c>
      <c r="V328" s="30">
        <v>6200</v>
      </c>
      <c r="W328" s="30">
        <v>7181</v>
      </c>
      <c r="X328" s="30">
        <v>8000</v>
      </c>
      <c r="Y328" s="30">
        <v>6808</v>
      </c>
      <c r="Z328" s="30">
        <v>8000</v>
      </c>
      <c r="AA328" s="30">
        <v>6211</v>
      </c>
      <c r="AB328" s="30">
        <v>8200</v>
      </c>
      <c r="AC328" s="165">
        <v>8200</v>
      </c>
      <c r="AD328" s="165">
        <v>8364</v>
      </c>
      <c r="AE328" s="166">
        <f>SUM((AD328-AB328))</f>
        <v>164</v>
      </c>
      <c r="AF328" s="167">
        <f>SUM((AE328/AB328))</f>
        <v>0.02</v>
      </c>
    </row>
    <row r="329" spans="1:32" s="26" customFormat="1" ht="12" customHeight="1">
      <c r="A329" s="27">
        <v>1020</v>
      </c>
      <c r="B329" s="28" t="s">
        <v>96</v>
      </c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30">
        <v>459</v>
      </c>
      <c r="S329" s="30">
        <v>7</v>
      </c>
      <c r="T329" s="30">
        <v>459</v>
      </c>
      <c r="U329" s="30">
        <v>221</v>
      </c>
      <c r="V329" s="30">
        <v>459</v>
      </c>
      <c r="W329" s="30">
        <v>269</v>
      </c>
      <c r="X329" s="30">
        <v>459</v>
      </c>
      <c r="Y329" s="30">
        <v>459</v>
      </c>
      <c r="Z329" s="30">
        <v>459</v>
      </c>
      <c r="AA329" s="30">
        <v>486</v>
      </c>
      <c r="AB329" s="30">
        <v>627</v>
      </c>
      <c r="AC329" s="165">
        <v>627</v>
      </c>
      <c r="AD329" s="165">
        <v>627</v>
      </c>
      <c r="AE329" s="166">
        <f>SUM((AD329-AB329))</f>
        <v>0</v>
      </c>
      <c r="AF329" s="167">
        <f>SUM((AE329/AB329))</f>
        <v>0</v>
      </c>
    </row>
    <row r="330" spans="1:32" ht="12" customHeight="1">
      <c r="A330" s="34">
        <v>3006</v>
      </c>
      <c r="B330" s="28" t="s">
        <v>148</v>
      </c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30">
        <v>2500</v>
      </c>
      <c r="S330" s="30">
        <v>2357</v>
      </c>
      <c r="T330" s="30">
        <v>2600</v>
      </c>
      <c r="U330" s="30">
        <v>2478</v>
      </c>
      <c r="V330" s="30">
        <v>2600</v>
      </c>
      <c r="W330" s="30">
        <v>1366</v>
      </c>
      <c r="X330" s="30">
        <v>2600</v>
      </c>
      <c r="Y330" s="30">
        <v>1933</v>
      </c>
      <c r="Z330" s="30">
        <v>2600</v>
      </c>
      <c r="AA330" s="30">
        <v>1669</v>
      </c>
      <c r="AB330" s="30">
        <v>2600</v>
      </c>
      <c r="AC330" s="165">
        <v>2600</v>
      </c>
      <c r="AD330" s="165">
        <v>2600</v>
      </c>
      <c r="AE330" s="166">
        <f>SUM((AD330-AB330))</f>
        <v>0</v>
      </c>
      <c r="AF330" s="167">
        <f>SUM((AE330/AB330))</f>
        <v>0</v>
      </c>
    </row>
    <row r="331" spans="1:32" s="26" customFormat="1" ht="12" customHeight="1">
      <c r="A331" s="34"/>
      <c r="B331" s="28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>
        <f aca="true" t="shared" si="227" ref="R331:W331">SUM(R328:R330)</f>
        <v>8959</v>
      </c>
      <c r="S331" s="4">
        <f t="shared" si="227"/>
        <v>6644</v>
      </c>
      <c r="T331" s="4">
        <f t="shared" si="227"/>
        <v>9259</v>
      </c>
      <c r="U331" s="4">
        <f t="shared" si="227"/>
        <v>7677</v>
      </c>
      <c r="V331" s="4">
        <f t="shared" si="227"/>
        <v>9259</v>
      </c>
      <c r="W331" s="4">
        <f t="shared" si="227"/>
        <v>8816</v>
      </c>
      <c r="X331" s="4">
        <f aca="true" t="shared" si="228" ref="X331:AD331">SUM(X328:X330)</f>
        <v>11059</v>
      </c>
      <c r="Y331" s="4">
        <f t="shared" si="228"/>
        <v>9200</v>
      </c>
      <c r="Z331" s="4">
        <f t="shared" si="228"/>
        <v>11059</v>
      </c>
      <c r="AA331" s="4">
        <f t="shared" si="228"/>
        <v>8366</v>
      </c>
      <c r="AB331" s="4">
        <f t="shared" si="228"/>
        <v>11427</v>
      </c>
      <c r="AC331" s="168">
        <f t="shared" si="228"/>
        <v>11427</v>
      </c>
      <c r="AD331" s="168">
        <f t="shared" si="228"/>
        <v>11591</v>
      </c>
      <c r="AE331" s="169">
        <f>SUM((AD331-AB331))</f>
        <v>164</v>
      </c>
      <c r="AF331" s="170">
        <f>SUM((AE331/AB331))</f>
        <v>0.014351973396341996</v>
      </c>
    </row>
    <row r="332" spans="1:32" ht="12" customHeight="1">
      <c r="A332" s="3">
        <v>240</v>
      </c>
      <c r="B332" s="32" t="s">
        <v>68</v>
      </c>
      <c r="C332" s="3" t="s">
        <v>1</v>
      </c>
      <c r="D332" s="6" t="s">
        <v>2</v>
      </c>
      <c r="E332" s="6" t="s">
        <v>1</v>
      </c>
      <c r="F332" s="6" t="s">
        <v>2</v>
      </c>
      <c r="G332" s="6" t="s">
        <v>1</v>
      </c>
      <c r="H332" s="6" t="s">
        <v>2</v>
      </c>
      <c r="I332" s="6" t="s">
        <v>1</v>
      </c>
      <c r="J332" s="6" t="s">
        <v>2</v>
      </c>
      <c r="K332" s="6" t="s">
        <v>1</v>
      </c>
      <c r="L332" s="6" t="s">
        <v>2</v>
      </c>
      <c r="M332" s="6" t="s">
        <v>1</v>
      </c>
      <c r="N332" s="6" t="s">
        <v>2</v>
      </c>
      <c r="O332" s="6" t="s">
        <v>1</v>
      </c>
      <c r="P332" s="6" t="s">
        <v>2</v>
      </c>
      <c r="Q332" s="6" t="s">
        <v>44</v>
      </c>
      <c r="R332" s="6" t="s">
        <v>2</v>
      </c>
      <c r="S332" s="6" t="s">
        <v>1</v>
      </c>
      <c r="T332" s="6" t="s">
        <v>2</v>
      </c>
      <c r="U332" s="6" t="s">
        <v>44</v>
      </c>
      <c r="V332" s="6" t="s">
        <v>2</v>
      </c>
      <c r="W332" s="6" t="s">
        <v>1</v>
      </c>
      <c r="X332" s="6" t="s">
        <v>2</v>
      </c>
      <c r="Y332" s="6" t="s">
        <v>1</v>
      </c>
      <c r="Z332" s="6" t="s">
        <v>2</v>
      </c>
      <c r="AA332" s="6" t="s">
        <v>1</v>
      </c>
      <c r="AB332" s="6" t="s">
        <v>2</v>
      </c>
      <c r="AC332" s="3" t="s">
        <v>190</v>
      </c>
      <c r="AD332" s="3" t="s">
        <v>2</v>
      </c>
      <c r="AE332" s="6" t="s">
        <v>4</v>
      </c>
      <c r="AF332" s="7" t="s">
        <v>5</v>
      </c>
    </row>
    <row r="333" spans="1:32" ht="12" customHeight="1">
      <c r="A333" s="3"/>
      <c r="B333" s="32"/>
      <c r="C333" s="3" t="s">
        <v>6</v>
      </c>
      <c r="D333" s="6" t="s">
        <v>7</v>
      </c>
      <c r="E333" s="6" t="s">
        <v>7</v>
      </c>
      <c r="F333" s="6" t="s">
        <v>8</v>
      </c>
      <c r="G333" s="6" t="s">
        <v>8</v>
      </c>
      <c r="H333" s="6" t="s">
        <v>9</v>
      </c>
      <c r="I333" s="6" t="s">
        <v>9</v>
      </c>
      <c r="J333" s="6" t="s">
        <v>10</v>
      </c>
      <c r="K333" s="6" t="s">
        <v>10</v>
      </c>
      <c r="L333" s="6" t="s">
        <v>11</v>
      </c>
      <c r="M333" s="6" t="s">
        <v>11</v>
      </c>
      <c r="N333" s="6" t="s">
        <v>45</v>
      </c>
      <c r="O333" s="6" t="s">
        <v>12</v>
      </c>
      <c r="P333" s="6" t="s">
        <v>46</v>
      </c>
      <c r="Q333" s="6" t="s">
        <v>46</v>
      </c>
      <c r="R333" s="6" t="s">
        <v>47</v>
      </c>
      <c r="S333" s="6" t="s">
        <v>14</v>
      </c>
      <c r="T333" s="6" t="s">
        <v>15</v>
      </c>
      <c r="U333" s="6" t="s">
        <v>15</v>
      </c>
      <c r="V333" s="6" t="s">
        <v>16</v>
      </c>
      <c r="W333" s="6" t="s">
        <v>16</v>
      </c>
      <c r="X333" s="6" t="s">
        <v>17</v>
      </c>
      <c r="Y333" s="6" t="s">
        <v>17</v>
      </c>
      <c r="Z333" s="6" t="s">
        <v>18</v>
      </c>
      <c r="AA333" s="6" t="s">
        <v>18</v>
      </c>
      <c r="AB333" s="6" t="s">
        <v>19</v>
      </c>
      <c r="AC333" s="6" t="s">
        <v>19</v>
      </c>
      <c r="AD333" s="6" t="s">
        <v>441</v>
      </c>
      <c r="AE333" s="6" t="s">
        <v>442</v>
      </c>
      <c r="AF333" s="7" t="s">
        <v>442</v>
      </c>
    </row>
    <row r="334" spans="1:32" s="26" customFormat="1" ht="12" customHeight="1">
      <c r="A334" s="27">
        <v>1002</v>
      </c>
      <c r="B334" s="28" t="s">
        <v>94</v>
      </c>
      <c r="C334" s="39">
        <v>1850</v>
      </c>
      <c r="D334" s="39">
        <v>1905</v>
      </c>
      <c r="E334" s="39">
        <v>1905</v>
      </c>
      <c r="F334" s="39">
        <v>1905</v>
      </c>
      <c r="G334" s="39">
        <v>1905</v>
      </c>
      <c r="H334" s="39">
        <v>1905</v>
      </c>
      <c r="I334" s="39">
        <v>1905</v>
      </c>
      <c r="J334" s="39">
        <v>2000</v>
      </c>
      <c r="K334" s="39">
        <v>2000</v>
      </c>
      <c r="L334" s="39">
        <v>2000</v>
      </c>
      <c r="M334" s="39">
        <v>2000</v>
      </c>
      <c r="N334" s="39">
        <v>2500</v>
      </c>
      <c r="O334" s="39">
        <v>2500</v>
      </c>
      <c r="P334" s="39">
        <v>3000</v>
      </c>
      <c r="Q334" s="39">
        <v>3000</v>
      </c>
      <c r="R334" s="39">
        <v>3100</v>
      </c>
      <c r="S334" s="39">
        <v>2665</v>
      </c>
      <c r="T334" s="39">
        <v>3240</v>
      </c>
      <c r="U334" s="39">
        <v>3240</v>
      </c>
      <c r="V334" s="39">
        <v>3240</v>
      </c>
      <c r="W334" s="39">
        <v>3240</v>
      </c>
      <c r="X334" s="39">
        <v>3240</v>
      </c>
      <c r="Y334" s="39">
        <v>3240</v>
      </c>
      <c r="Z334" s="39">
        <v>3305</v>
      </c>
      <c r="AA334" s="39">
        <v>3305</v>
      </c>
      <c r="AB334" s="39">
        <v>3405</v>
      </c>
      <c r="AC334" s="39">
        <v>3405</v>
      </c>
      <c r="AD334" s="39">
        <v>3472</v>
      </c>
      <c r="AE334" s="16">
        <f>SUM(AD334-AB334)</f>
        <v>67</v>
      </c>
      <c r="AF334" s="33">
        <f>SUM(AE334/AB334)</f>
        <v>0.019676945668135097</v>
      </c>
    </row>
    <row r="335" spans="1:32" ht="12" customHeight="1">
      <c r="A335" s="27">
        <v>1020</v>
      </c>
      <c r="B335" s="28" t="s">
        <v>96</v>
      </c>
      <c r="C335" s="39">
        <v>0</v>
      </c>
      <c r="D335" s="39">
        <v>145</v>
      </c>
      <c r="E335" s="39"/>
      <c r="F335" s="39">
        <v>145</v>
      </c>
      <c r="G335" s="39">
        <v>0</v>
      </c>
      <c r="H335" s="39">
        <v>145</v>
      </c>
      <c r="I335" s="39">
        <v>0</v>
      </c>
      <c r="J335" s="39">
        <v>153</v>
      </c>
      <c r="K335" s="39">
        <v>80</v>
      </c>
      <c r="L335" s="39">
        <v>153</v>
      </c>
      <c r="M335" s="39">
        <v>196</v>
      </c>
      <c r="N335" s="39">
        <v>192</v>
      </c>
      <c r="O335" s="39">
        <v>95</v>
      </c>
      <c r="P335" s="39">
        <v>230</v>
      </c>
      <c r="Q335" s="39">
        <v>230</v>
      </c>
      <c r="R335" s="39">
        <v>237</v>
      </c>
      <c r="S335" s="39">
        <v>382</v>
      </c>
      <c r="T335" s="39">
        <v>248</v>
      </c>
      <c r="U335" s="39">
        <v>247</v>
      </c>
      <c r="V335" s="39">
        <v>248</v>
      </c>
      <c r="W335" s="39">
        <v>248</v>
      </c>
      <c r="X335" s="39">
        <v>248</v>
      </c>
      <c r="Y335" s="39">
        <v>248</v>
      </c>
      <c r="Z335" s="39">
        <v>253</v>
      </c>
      <c r="AA335" s="39">
        <v>253</v>
      </c>
      <c r="AB335" s="39">
        <v>260</v>
      </c>
      <c r="AC335" s="39">
        <v>260</v>
      </c>
      <c r="AD335" s="39">
        <v>266</v>
      </c>
      <c r="AE335" s="16">
        <f>SUM(AD335-AB335)</f>
        <v>6</v>
      </c>
      <c r="AF335" s="33">
        <f aca="true" t="shared" si="229" ref="AF335:AF342">SUM(AE335/AB335)</f>
        <v>0.023076923076923078</v>
      </c>
    </row>
    <row r="336" spans="1:32" ht="12" customHeight="1">
      <c r="A336" s="34"/>
      <c r="B336" s="28" t="s">
        <v>133</v>
      </c>
      <c r="C336" s="38">
        <f aca="true" t="shared" si="230" ref="C336:H336">SUM(C334:C335)</f>
        <v>1850</v>
      </c>
      <c r="D336" s="38">
        <f t="shared" si="230"/>
        <v>2050</v>
      </c>
      <c r="E336" s="38">
        <f t="shared" si="230"/>
        <v>1905</v>
      </c>
      <c r="F336" s="38">
        <f t="shared" si="230"/>
        <v>2050</v>
      </c>
      <c r="G336" s="38">
        <f>SUM(G334:G335)</f>
        <v>1905</v>
      </c>
      <c r="H336" s="38">
        <f t="shared" si="230"/>
        <v>2050</v>
      </c>
      <c r="I336" s="38">
        <f aca="true" t="shared" si="231" ref="I336:X336">SUM(I334:I335)</f>
        <v>1905</v>
      </c>
      <c r="J336" s="38">
        <f t="shared" si="231"/>
        <v>2153</v>
      </c>
      <c r="K336" s="38">
        <f t="shared" si="231"/>
        <v>2080</v>
      </c>
      <c r="L336" s="38">
        <f t="shared" si="231"/>
        <v>2153</v>
      </c>
      <c r="M336" s="38">
        <f t="shared" si="231"/>
        <v>2196</v>
      </c>
      <c r="N336" s="38">
        <f t="shared" si="231"/>
        <v>2692</v>
      </c>
      <c r="O336" s="38">
        <f t="shared" si="231"/>
        <v>2595</v>
      </c>
      <c r="P336" s="38">
        <f t="shared" si="231"/>
        <v>3230</v>
      </c>
      <c r="Q336" s="38">
        <f t="shared" si="231"/>
        <v>3230</v>
      </c>
      <c r="R336" s="38">
        <f t="shared" si="231"/>
        <v>3337</v>
      </c>
      <c r="S336" s="38">
        <f t="shared" si="231"/>
        <v>3047</v>
      </c>
      <c r="T336" s="38">
        <f t="shared" si="231"/>
        <v>3488</v>
      </c>
      <c r="U336" s="38">
        <f t="shared" si="231"/>
        <v>3487</v>
      </c>
      <c r="V336" s="38">
        <f t="shared" si="231"/>
        <v>3488</v>
      </c>
      <c r="W336" s="38">
        <f t="shared" si="231"/>
        <v>3488</v>
      </c>
      <c r="X336" s="38">
        <f t="shared" si="231"/>
        <v>3488</v>
      </c>
      <c r="Y336" s="38">
        <f aca="true" t="shared" si="232" ref="Y336:AD336">SUM(Y334:Y335)</f>
        <v>3488</v>
      </c>
      <c r="Z336" s="38">
        <f t="shared" si="232"/>
        <v>3558</v>
      </c>
      <c r="AA336" s="38">
        <f t="shared" si="232"/>
        <v>3558</v>
      </c>
      <c r="AB336" s="38">
        <f t="shared" si="232"/>
        <v>3665</v>
      </c>
      <c r="AC336" s="38">
        <f t="shared" si="232"/>
        <v>3665</v>
      </c>
      <c r="AD336" s="38">
        <f t="shared" si="232"/>
        <v>3738</v>
      </c>
      <c r="AE336" s="16">
        <f aca="true" t="shared" si="233" ref="AE336:AE342">SUM(AD336-AB336)</f>
        <v>73</v>
      </c>
      <c r="AF336" s="33">
        <f t="shared" si="229"/>
        <v>0.019918144611186902</v>
      </c>
    </row>
    <row r="337" spans="1:32" ht="12" customHeight="1">
      <c r="A337" s="27">
        <v>2074</v>
      </c>
      <c r="B337" s="28" t="s">
        <v>129</v>
      </c>
      <c r="C337" s="39">
        <v>68534</v>
      </c>
      <c r="D337" s="39">
        <v>68612</v>
      </c>
      <c r="E337" s="39">
        <v>64913</v>
      </c>
      <c r="F337" s="39">
        <v>68612</v>
      </c>
      <c r="G337" s="39">
        <v>66967</v>
      </c>
      <c r="H337" s="39">
        <v>68612</v>
      </c>
      <c r="I337" s="39">
        <v>72591</v>
      </c>
      <c r="J337" s="39">
        <v>68612</v>
      </c>
      <c r="K337" s="39">
        <v>58383</v>
      </c>
      <c r="L337" s="39">
        <v>68612</v>
      </c>
      <c r="M337" s="39">
        <v>64981</v>
      </c>
      <c r="N337" s="39">
        <v>70500</v>
      </c>
      <c r="O337" s="39">
        <v>2032</v>
      </c>
      <c r="P337" s="39">
        <v>73000</v>
      </c>
      <c r="Q337" s="39">
        <v>70421</v>
      </c>
      <c r="R337" s="39">
        <v>73200</v>
      </c>
      <c r="S337" s="39">
        <v>71788</v>
      </c>
      <c r="T337" s="39">
        <v>75300</v>
      </c>
      <c r="U337" s="39">
        <v>69323</v>
      </c>
      <c r="V337" s="39">
        <v>66100</v>
      </c>
      <c r="W337" s="39">
        <v>52417</v>
      </c>
      <c r="X337" s="39">
        <v>54000</v>
      </c>
      <c r="Y337" s="39">
        <v>48710</v>
      </c>
      <c r="Z337" s="39">
        <v>54000</v>
      </c>
      <c r="AA337" s="39">
        <v>49495</v>
      </c>
      <c r="AB337" s="39">
        <v>54000</v>
      </c>
      <c r="AC337" s="39">
        <v>54000</v>
      </c>
      <c r="AD337" s="39">
        <v>53000</v>
      </c>
      <c r="AE337" s="16">
        <f t="shared" si="233"/>
        <v>-1000</v>
      </c>
      <c r="AF337" s="33">
        <f t="shared" si="229"/>
        <v>-0.018518518518518517</v>
      </c>
    </row>
    <row r="338" spans="1:32" ht="12" customHeight="1">
      <c r="A338" s="27">
        <v>2075</v>
      </c>
      <c r="B338" s="28" t="s">
        <v>130</v>
      </c>
      <c r="C338" s="39">
        <v>71021</v>
      </c>
      <c r="D338" s="39">
        <v>73000</v>
      </c>
      <c r="E338" s="39">
        <v>66588</v>
      </c>
      <c r="F338" s="39">
        <v>73000</v>
      </c>
      <c r="G338" s="39">
        <v>70584</v>
      </c>
      <c r="H338" s="39">
        <v>73000</v>
      </c>
      <c r="I338" s="39">
        <v>69558</v>
      </c>
      <c r="J338" s="39">
        <v>72000</v>
      </c>
      <c r="K338" s="39">
        <v>69558</v>
      </c>
      <c r="L338" s="39">
        <v>72000</v>
      </c>
      <c r="M338" s="39">
        <v>69558</v>
      </c>
      <c r="N338" s="39">
        <v>72000</v>
      </c>
      <c r="O338" s="39">
        <v>66096</v>
      </c>
      <c r="P338" s="39">
        <v>72000</v>
      </c>
      <c r="Q338" s="39">
        <v>72225</v>
      </c>
      <c r="R338" s="39">
        <v>74892</v>
      </c>
      <c r="S338" s="39">
        <v>74892</v>
      </c>
      <c r="T338" s="39">
        <v>74892</v>
      </c>
      <c r="U338" s="39">
        <v>76015</v>
      </c>
      <c r="V338" s="39">
        <v>78636</v>
      </c>
      <c r="W338" s="39">
        <v>77590</v>
      </c>
      <c r="X338" s="39">
        <v>81781</v>
      </c>
      <c r="Y338" s="39">
        <v>80068</v>
      </c>
      <c r="Z338" s="39">
        <v>81781</v>
      </c>
      <c r="AA338" s="39">
        <v>81437</v>
      </c>
      <c r="AB338" s="39">
        <v>81781</v>
      </c>
      <c r="AC338" s="39">
        <v>81781</v>
      </c>
      <c r="AD338" s="39">
        <v>81781</v>
      </c>
      <c r="AE338" s="16">
        <f t="shared" si="233"/>
        <v>0</v>
      </c>
      <c r="AF338" s="33">
        <f t="shared" si="229"/>
        <v>0</v>
      </c>
    </row>
    <row r="339" spans="1:32" ht="11.25" customHeight="1">
      <c r="A339" s="27">
        <v>3006</v>
      </c>
      <c r="B339" s="28" t="s">
        <v>211</v>
      </c>
      <c r="C339" s="39">
        <v>227</v>
      </c>
      <c r="D339" s="39">
        <v>500</v>
      </c>
      <c r="E339" s="39">
        <v>329</v>
      </c>
      <c r="F339" s="39">
        <v>500</v>
      </c>
      <c r="G339" s="39">
        <v>225</v>
      </c>
      <c r="H339" s="39">
        <v>500</v>
      </c>
      <c r="I339" s="39">
        <v>0</v>
      </c>
      <c r="J339" s="39">
        <v>500</v>
      </c>
      <c r="K339" s="39">
        <v>0</v>
      </c>
      <c r="L339" s="39">
        <v>500</v>
      </c>
      <c r="M339" s="39">
        <v>119</v>
      </c>
      <c r="N339" s="39">
        <v>500</v>
      </c>
      <c r="O339" s="39">
        <v>69558</v>
      </c>
      <c r="P339" s="39">
        <v>500</v>
      </c>
      <c r="Q339" s="39">
        <v>0</v>
      </c>
      <c r="R339" s="39">
        <v>500</v>
      </c>
      <c r="S339" s="39">
        <v>0</v>
      </c>
      <c r="T339" s="39">
        <v>500</v>
      </c>
      <c r="U339" s="39">
        <v>0</v>
      </c>
      <c r="V339" s="39">
        <v>500</v>
      </c>
      <c r="W339" s="39">
        <v>436</v>
      </c>
      <c r="X339" s="39">
        <v>500</v>
      </c>
      <c r="Y339" s="39">
        <v>0</v>
      </c>
      <c r="Z339" s="39">
        <v>500</v>
      </c>
      <c r="AA339" s="39">
        <v>498</v>
      </c>
      <c r="AB339" s="39">
        <v>500</v>
      </c>
      <c r="AC339" s="39">
        <v>500</v>
      </c>
      <c r="AD339" s="39">
        <v>1000</v>
      </c>
      <c r="AE339" s="16">
        <f>SUM(AD339-AB339)</f>
        <v>500</v>
      </c>
      <c r="AF339" s="33">
        <f t="shared" si="229"/>
        <v>1</v>
      </c>
    </row>
    <row r="340" spans="1:32" s="26" customFormat="1" ht="12" customHeight="1" hidden="1">
      <c r="A340" s="27">
        <v>2010</v>
      </c>
      <c r="B340" s="28" t="s">
        <v>212</v>
      </c>
      <c r="C340" s="39">
        <v>1184</v>
      </c>
      <c r="D340" s="39">
        <v>1350</v>
      </c>
      <c r="E340" s="39">
        <v>1320</v>
      </c>
      <c r="F340" s="39">
        <v>2500</v>
      </c>
      <c r="G340" s="39">
        <v>2414</v>
      </c>
      <c r="H340" s="39">
        <v>2500</v>
      </c>
      <c r="I340" s="39">
        <v>2183</v>
      </c>
      <c r="J340" s="39">
        <v>2500</v>
      </c>
      <c r="K340" s="39">
        <v>2666</v>
      </c>
      <c r="L340" s="39">
        <v>2500</v>
      </c>
      <c r="M340" s="39">
        <v>536</v>
      </c>
      <c r="N340" s="39">
        <v>2500</v>
      </c>
      <c r="O340" s="39">
        <v>0</v>
      </c>
      <c r="P340" s="39">
        <v>2500</v>
      </c>
      <c r="Q340" s="39">
        <v>1973</v>
      </c>
      <c r="R340" s="39">
        <v>0</v>
      </c>
      <c r="S340" s="39">
        <v>139</v>
      </c>
      <c r="T340" s="39">
        <v>0</v>
      </c>
      <c r="U340" s="39">
        <v>0</v>
      </c>
      <c r="V340" s="39">
        <v>0</v>
      </c>
      <c r="W340" s="39">
        <v>0</v>
      </c>
      <c r="X340" s="39">
        <v>0</v>
      </c>
      <c r="Y340" s="39"/>
      <c r="Z340" s="39"/>
      <c r="AA340" s="39"/>
      <c r="AB340" s="39"/>
      <c r="AC340" s="39"/>
      <c r="AD340" s="39"/>
      <c r="AE340" s="16">
        <f t="shared" si="233"/>
        <v>0</v>
      </c>
      <c r="AF340" s="33" t="e">
        <f t="shared" si="229"/>
        <v>#DIV/0!</v>
      </c>
    </row>
    <row r="341" spans="1:32" ht="12" customHeight="1">
      <c r="A341" s="27">
        <v>3007</v>
      </c>
      <c r="B341" s="28" t="s">
        <v>213</v>
      </c>
      <c r="C341" s="39">
        <v>3068</v>
      </c>
      <c r="D341" s="39">
        <v>3000</v>
      </c>
      <c r="E341" s="39">
        <v>1052</v>
      </c>
      <c r="F341" s="39">
        <v>2500</v>
      </c>
      <c r="G341" s="39">
        <v>1861</v>
      </c>
      <c r="H341" s="39">
        <v>1800</v>
      </c>
      <c r="I341" s="39">
        <v>1554</v>
      </c>
      <c r="J341" s="39">
        <v>1800</v>
      </c>
      <c r="K341" s="39">
        <v>1619</v>
      </c>
      <c r="L341" s="39">
        <v>1500</v>
      </c>
      <c r="M341" s="39">
        <v>1150</v>
      </c>
      <c r="N341" s="39">
        <v>1500</v>
      </c>
      <c r="O341" s="39">
        <v>1473</v>
      </c>
      <c r="P341" s="39">
        <v>1500</v>
      </c>
      <c r="Q341" s="39">
        <v>1500</v>
      </c>
      <c r="R341" s="39">
        <v>1500</v>
      </c>
      <c r="S341" s="39">
        <v>759</v>
      </c>
      <c r="T341" s="39">
        <v>1500</v>
      </c>
      <c r="U341" s="39">
        <v>195</v>
      </c>
      <c r="V341" s="39">
        <v>1500</v>
      </c>
      <c r="W341" s="39">
        <v>1314</v>
      </c>
      <c r="X341" s="39">
        <v>1500</v>
      </c>
      <c r="Y341" s="39">
        <v>1062</v>
      </c>
      <c r="Z341" s="39">
        <v>1500</v>
      </c>
      <c r="AA341" s="39">
        <v>1352</v>
      </c>
      <c r="AB341" s="39">
        <v>1500</v>
      </c>
      <c r="AC341" s="39">
        <v>1500</v>
      </c>
      <c r="AD341" s="39">
        <v>1500</v>
      </c>
      <c r="AE341" s="16">
        <f t="shared" si="233"/>
        <v>0</v>
      </c>
      <c r="AF341" s="33">
        <f t="shared" si="229"/>
        <v>0</v>
      </c>
    </row>
    <row r="342" spans="1:32" s="26" customFormat="1" ht="12" customHeight="1">
      <c r="A342" s="34">
        <v>240</v>
      </c>
      <c r="B342" s="28" t="s">
        <v>68</v>
      </c>
      <c r="C342" s="38">
        <f aca="true" t="shared" si="234" ref="C342:H342">SUM(C336:C341)</f>
        <v>145884</v>
      </c>
      <c r="D342" s="38">
        <f t="shared" si="234"/>
        <v>148512</v>
      </c>
      <c r="E342" s="38">
        <f t="shared" si="234"/>
        <v>136107</v>
      </c>
      <c r="F342" s="38">
        <f t="shared" si="234"/>
        <v>149162</v>
      </c>
      <c r="G342" s="38">
        <f t="shared" si="234"/>
        <v>143956</v>
      </c>
      <c r="H342" s="38">
        <f t="shared" si="234"/>
        <v>148462</v>
      </c>
      <c r="I342" s="38">
        <f aca="true" t="shared" si="235" ref="I342:X342">SUM(I336:I341)</f>
        <v>147791</v>
      </c>
      <c r="J342" s="38">
        <f t="shared" si="235"/>
        <v>147565</v>
      </c>
      <c r="K342" s="38">
        <f t="shared" si="235"/>
        <v>134306</v>
      </c>
      <c r="L342" s="38">
        <f t="shared" si="235"/>
        <v>147265</v>
      </c>
      <c r="M342" s="38">
        <f t="shared" si="235"/>
        <v>138540</v>
      </c>
      <c r="N342" s="38">
        <f t="shared" si="235"/>
        <v>149692</v>
      </c>
      <c r="O342" s="38">
        <f t="shared" si="235"/>
        <v>141754</v>
      </c>
      <c r="P342" s="38">
        <f t="shared" si="235"/>
        <v>152730</v>
      </c>
      <c r="Q342" s="38">
        <f t="shared" si="235"/>
        <v>149349</v>
      </c>
      <c r="R342" s="38">
        <f t="shared" si="235"/>
        <v>153429</v>
      </c>
      <c r="S342" s="38">
        <f t="shared" si="235"/>
        <v>150625</v>
      </c>
      <c r="T342" s="38">
        <f t="shared" si="235"/>
        <v>155680</v>
      </c>
      <c r="U342" s="38">
        <f t="shared" si="235"/>
        <v>149020</v>
      </c>
      <c r="V342" s="38">
        <f t="shared" si="235"/>
        <v>150224</v>
      </c>
      <c r="W342" s="38">
        <f t="shared" si="235"/>
        <v>135245</v>
      </c>
      <c r="X342" s="38">
        <f t="shared" si="235"/>
        <v>141269</v>
      </c>
      <c r="Y342" s="38">
        <f aca="true" t="shared" si="236" ref="Y342:AD342">SUM(Y336:Y341)</f>
        <v>133328</v>
      </c>
      <c r="Z342" s="38">
        <f t="shared" si="236"/>
        <v>141339</v>
      </c>
      <c r="AA342" s="38">
        <f t="shared" si="236"/>
        <v>136340</v>
      </c>
      <c r="AB342" s="38">
        <f t="shared" si="236"/>
        <v>141446</v>
      </c>
      <c r="AC342" s="38">
        <f t="shared" si="236"/>
        <v>141446</v>
      </c>
      <c r="AD342" s="38">
        <f t="shared" si="236"/>
        <v>141019</v>
      </c>
      <c r="AE342" s="23">
        <f t="shared" si="233"/>
        <v>-427</v>
      </c>
      <c r="AF342" s="35">
        <f t="shared" si="229"/>
        <v>-0.0030188199030018524</v>
      </c>
    </row>
    <row r="343" spans="1:32" ht="12" customHeight="1">
      <c r="A343" s="3">
        <v>250</v>
      </c>
      <c r="B343" s="32" t="s">
        <v>69</v>
      </c>
      <c r="C343" s="3" t="s">
        <v>1</v>
      </c>
      <c r="D343" s="6" t="s">
        <v>2</v>
      </c>
      <c r="E343" s="6" t="s">
        <v>1</v>
      </c>
      <c r="F343" s="6" t="s">
        <v>2</v>
      </c>
      <c r="G343" s="6" t="s">
        <v>1</v>
      </c>
      <c r="H343" s="6" t="s">
        <v>2</v>
      </c>
      <c r="I343" s="6" t="s">
        <v>1</v>
      </c>
      <c r="J343" s="6" t="s">
        <v>2</v>
      </c>
      <c r="K343" s="6" t="s">
        <v>1</v>
      </c>
      <c r="L343" s="6" t="s">
        <v>2</v>
      </c>
      <c r="M343" s="6" t="s">
        <v>1</v>
      </c>
      <c r="N343" s="6" t="s">
        <v>2</v>
      </c>
      <c r="O343" s="6" t="s">
        <v>1</v>
      </c>
      <c r="P343" s="6" t="s">
        <v>2</v>
      </c>
      <c r="Q343" s="6" t="s">
        <v>44</v>
      </c>
      <c r="R343" s="6" t="s">
        <v>2</v>
      </c>
      <c r="S343" s="6" t="s">
        <v>1</v>
      </c>
      <c r="T343" s="6" t="s">
        <v>2</v>
      </c>
      <c r="U343" s="6" t="s">
        <v>44</v>
      </c>
      <c r="V343" s="6" t="s">
        <v>2</v>
      </c>
      <c r="W343" s="6" t="s">
        <v>1</v>
      </c>
      <c r="X343" s="6" t="s">
        <v>2</v>
      </c>
      <c r="Y343" s="6" t="s">
        <v>1</v>
      </c>
      <c r="Z343" s="6" t="s">
        <v>2</v>
      </c>
      <c r="AA343" s="6" t="s">
        <v>1</v>
      </c>
      <c r="AB343" s="6" t="s">
        <v>2</v>
      </c>
      <c r="AC343" s="3" t="s">
        <v>190</v>
      </c>
      <c r="AD343" s="3" t="s">
        <v>2</v>
      </c>
      <c r="AE343" s="6" t="s">
        <v>4</v>
      </c>
      <c r="AF343" s="7" t="s">
        <v>5</v>
      </c>
    </row>
    <row r="344" spans="1:32" ht="12" customHeight="1">
      <c r="A344" s="3"/>
      <c r="B344" s="32"/>
      <c r="C344" s="3" t="s">
        <v>6</v>
      </c>
      <c r="D344" s="6" t="s">
        <v>7</v>
      </c>
      <c r="E344" s="6" t="s">
        <v>7</v>
      </c>
      <c r="F344" s="6" t="s">
        <v>8</v>
      </c>
      <c r="G344" s="6" t="s">
        <v>8</v>
      </c>
      <c r="H344" s="6" t="s">
        <v>9</v>
      </c>
      <c r="I344" s="6" t="s">
        <v>9</v>
      </c>
      <c r="J344" s="6" t="s">
        <v>10</v>
      </c>
      <c r="K344" s="6" t="s">
        <v>10</v>
      </c>
      <c r="L344" s="6" t="s">
        <v>11</v>
      </c>
      <c r="M344" s="6" t="s">
        <v>11</v>
      </c>
      <c r="N344" s="6" t="s">
        <v>45</v>
      </c>
      <c r="O344" s="6" t="s">
        <v>12</v>
      </c>
      <c r="P344" s="6" t="s">
        <v>46</v>
      </c>
      <c r="Q344" s="6" t="s">
        <v>46</v>
      </c>
      <c r="R344" s="6" t="s">
        <v>47</v>
      </c>
      <c r="S344" s="6" t="s">
        <v>14</v>
      </c>
      <c r="T344" s="6" t="s">
        <v>15</v>
      </c>
      <c r="U344" s="6" t="s">
        <v>15</v>
      </c>
      <c r="V344" s="6" t="s">
        <v>16</v>
      </c>
      <c r="W344" s="6" t="s">
        <v>16</v>
      </c>
      <c r="X344" s="6" t="s">
        <v>17</v>
      </c>
      <c r="Y344" s="6" t="s">
        <v>17</v>
      </c>
      <c r="Z344" s="6" t="s">
        <v>18</v>
      </c>
      <c r="AA344" s="6" t="s">
        <v>18</v>
      </c>
      <c r="AB344" s="6" t="s">
        <v>19</v>
      </c>
      <c r="AC344" s="6" t="s">
        <v>19</v>
      </c>
      <c r="AD344" s="6" t="s">
        <v>441</v>
      </c>
      <c r="AE344" s="6" t="s">
        <v>442</v>
      </c>
      <c r="AF344" s="7" t="s">
        <v>442</v>
      </c>
    </row>
    <row r="345" spans="1:32" s="26" customFormat="1" ht="12" customHeight="1">
      <c r="A345" s="27">
        <v>1002</v>
      </c>
      <c r="B345" s="28" t="s">
        <v>94</v>
      </c>
      <c r="C345" s="39">
        <v>1326</v>
      </c>
      <c r="D345" s="39">
        <v>1366</v>
      </c>
      <c r="E345" s="39">
        <v>1366</v>
      </c>
      <c r="F345" s="39">
        <v>1410</v>
      </c>
      <c r="G345" s="39">
        <v>1410</v>
      </c>
      <c r="H345" s="39">
        <v>1450</v>
      </c>
      <c r="I345" s="39">
        <v>1450</v>
      </c>
      <c r="J345" s="39">
        <v>1494</v>
      </c>
      <c r="K345" s="39">
        <v>1494</v>
      </c>
      <c r="L345" s="39">
        <v>1540</v>
      </c>
      <c r="M345" s="39">
        <v>1540</v>
      </c>
      <c r="N345" s="39">
        <v>1580</v>
      </c>
      <c r="O345" s="39">
        <v>1580</v>
      </c>
      <c r="P345" s="39">
        <v>1627</v>
      </c>
      <c r="Q345" s="39">
        <v>1627</v>
      </c>
      <c r="R345" s="39">
        <v>1676</v>
      </c>
      <c r="S345" s="39">
        <v>1676</v>
      </c>
      <c r="T345" s="39">
        <v>1760</v>
      </c>
      <c r="U345" s="39">
        <v>1760</v>
      </c>
      <c r="V345" s="39">
        <v>1760</v>
      </c>
      <c r="W345" s="39">
        <v>1760</v>
      </c>
      <c r="X345" s="30">
        <v>2560</v>
      </c>
      <c r="Y345" s="30">
        <v>2560</v>
      </c>
      <c r="Z345" s="30">
        <v>2612</v>
      </c>
      <c r="AA345" s="30">
        <v>2612</v>
      </c>
      <c r="AB345" s="30">
        <v>2690</v>
      </c>
      <c r="AC345" s="30">
        <v>2690</v>
      </c>
      <c r="AD345" s="30">
        <v>2690</v>
      </c>
      <c r="AE345" s="16">
        <f>SUM(AD345-AB345)</f>
        <v>0</v>
      </c>
      <c r="AF345" s="33">
        <f>SUM(AE345/AB345)</f>
        <v>0</v>
      </c>
    </row>
    <row r="346" spans="1:32" ht="12" customHeight="1">
      <c r="A346" s="27">
        <v>1020</v>
      </c>
      <c r="B346" s="28" t="s">
        <v>96</v>
      </c>
      <c r="C346" s="39">
        <v>0</v>
      </c>
      <c r="D346" s="39">
        <v>104</v>
      </c>
      <c r="E346" s="39"/>
      <c r="F346" s="39">
        <v>108</v>
      </c>
      <c r="G346" s="39">
        <v>0</v>
      </c>
      <c r="H346" s="39">
        <v>111</v>
      </c>
      <c r="I346" s="39">
        <v>0</v>
      </c>
      <c r="J346" s="39">
        <v>114</v>
      </c>
      <c r="K346" s="39">
        <v>0</v>
      </c>
      <c r="L346" s="39">
        <v>118</v>
      </c>
      <c r="M346" s="39">
        <v>0</v>
      </c>
      <c r="N346" s="39">
        <v>121</v>
      </c>
      <c r="O346" s="39">
        <v>0</v>
      </c>
      <c r="P346" s="39">
        <v>126</v>
      </c>
      <c r="Q346" s="39">
        <v>0</v>
      </c>
      <c r="R346" s="39">
        <v>130</v>
      </c>
      <c r="S346" s="39">
        <v>0</v>
      </c>
      <c r="T346" s="39">
        <v>137</v>
      </c>
      <c r="U346" s="39">
        <v>0</v>
      </c>
      <c r="V346" s="39">
        <v>137</v>
      </c>
      <c r="W346" s="39">
        <v>0</v>
      </c>
      <c r="X346" s="30">
        <v>137</v>
      </c>
      <c r="Y346" s="30">
        <v>0</v>
      </c>
      <c r="Z346" s="30">
        <v>200</v>
      </c>
      <c r="AA346" s="30">
        <v>200</v>
      </c>
      <c r="AB346" s="30">
        <v>206</v>
      </c>
      <c r="AC346" s="30">
        <v>206</v>
      </c>
      <c r="AD346" s="30">
        <v>206</v>
      </c>
      <c r="AE346" s="16">
        <f aca="true" t="shared" si="237" ref="AE346:AE351">SUM(AD346-AB346)</f>
        <v>0</v>
      </c>
      <c r="AF346" s="33">
        <f aca="true" t="shared" si="238" ref="AF346:AF351">SUM(AE346/AB346)</f>
        <v>0</v>
      </c>
    </row>
    <row r="347" spans="1:32" ht="12" customHeight="1">
      <c r="A347" s="34"/>
      <c r="B347" s="28" t="s">
        <v>133</v>
      </c>
      <c r="C347" s="38">
        <f>SUM(C345:C346)</f>
        <v>1326</v>
      </c>
      <c r="D347" s="38">
        <f>SUM(D345:D346)</f>
        <v>1470</v>
      </c>
      <c r="E347" s="38">
        <v>1366</v>
      </c>
      <c r="F347" s="38">
        <f aca="true" t="shared" si="239" ref="F347:K347">SUM(F345:F346)</f>
        <v>1518</v>
      </c>
      <c r="G347" s="38">
        <f t="shared" si="239"/>
        <v>1410</v>
      </c>
      <c r="H347" s="38">
        <f t="shared" si="239"/>
        <v>1561</v>
      </c>
      <c r="I347" s="38">
        <f t="shared" si="239"/>
        <v>1450</v>
      </c>
      <c r="J347" s="38">
        <f t="shared" si="239"/>
        <v>1608</v>
      </c>
      <c r="K347" s="38">
        <f t="shared" si="239"/>
        <v>1494</v>
      </c>
      <c r="L347" s="38">
        <f aca="true" t="shared" si="240" ref="L347:AB347">SUM(L345:L346)</f>
        <v>1658</v>
      </c>
      <c r="M347" s="38">
        <f t="shared" si="240"/>
        <v>1540</v>
      </c>
      <c r="N347" s="38">
        <f t="shared" si="240"/>
        <v>1701</v>
      </c>
      <c r="O347" s="38">
        <f t="shared" si="240"/>
        <v>1580</v>
      </c>
      <c r="P347" s="38">
        <f t="shared" si="240"/>
        <v>1753</v>
      </c>
      <c r="Q347" s="38">
        <f t="shared" si="240"/>
        <v>1627</v>
      </c>
      <c r="R347" s="38">
        <f t="shared" si="240"/>
        <v>1806</v>
      </c>
      <c r="S347" s="38">
        <f t="shared" si="240"/>
        <v>1676</v>
      </c>
      <c r="T347" s="38">
        <f t="shared" si="240"/>
        <v>1897</v>
      </c>
      <c r="U347" s="38">
        <f t="shared" si="240"/>
        <v>1760</v>
      </c>
      <c r="V347" s="38">
        <f t="shared" si="240"/>
        <v>1897</v>
      </c>
      <c r="W347" s="38">
        <f t="shared" si="240"/>
        <v>1760</v>
      </c>
      <c r="X347" s="38">
        <f t="shared" si="240"/>
        <v>2697</v>
      </c>
      <c r="Y347" s="38">
        <f t="shared" si="240"/>
        <v>2560</v>
      </c>
      <c r="Z347" s="30">
        <f t="shared" si="240"/>
        <v>2812</v>
      </c>
      <c r="AA347" s="30">
        <f t="shared" si="240"/>
        <v>2812</v>
      </c>
      <c r="AB347" s="30">
        <f t="shared" si="240"/>
        <v>2896</v>
      </c>
      <c r="AC347" s="30">
        <f>SUM(AC345:AC346)</f>
        <v>2896</v>
      </c>
      <c r="AD347" s="30">
        <f>SUM(AD345:AD346)</f>
        <v>2896</v>
      </c>
      <c r="AE347" s="16">
        <f t="shared" si="237"/>
        <v>0</v>
      </c>
      <c r="AF347" s="33">
        <f t="shared" si="238"/>
        <v>0</v>
      </c>
    </row>
    <row r="348" spans="1:32" s="26" customFormat="1" ht="12" customHeight="1">
      <c r="A348" s="27">
        <v>2033</v>
      </c>
      <c r="B348" s="28" t="s">
        <v>199</v>
      </c>
      <c r="C348" s="39">
        <v>150</v>
      </c>
      <c r="D348" s="39">
        <v>323</v>
      </c>
      <c r="E348" s="39">
        <v>251</v>
      </c>
      <c r="F348" s="39">
        <v>400</v>
      </c>
      <c r="G348" s="39">
        <v>122</v>
      </c>
      <c r="H348" s="39">
        <v>400</v>
      </c>
      <c r="I348" s="39">
        <v>117</v>
      </c>
      <c r="J348" s="39">
        <v>300</v>
      </c>
      <c r="K348" s="39">
        <v>375</v>
      </c>
      <c r="L348" s="39">
        <v>250</v>
      </c>
      <c r="M348" s="39">
        <v>0</v>
      </c>
      <c r="N348" s="39">
        <v>250</v>
      </c>
      <c r="O348" s="39">
        <v>0</v>
      </c>
      <c r="P348" s="39">
        <v>250</v>
      </c>
      <c r="Q348" s="39">
        <v>0</v>
      </c>
      <c r="R348" s="39">
        <v>250</v>
      </c>
      <c r="S348" s="39">
        <v>0</v>
      </c>
      <c r="T348" s="39">
        <v>250</v>
      </c>
      <c r="U348" s="39">
        <v>250</v>
      </c>
      <c r="V348" s="39">
        <v>250</v>
      </c>
      <c r="W348" s="39">
        <v>247</v>
      </c>
      <c r="X348" s="30">
        <v>250</v>
      </c>
      <c r="Y348" s="30">
        <v>250</v>
      </c>
      <c r="Z348" s="30">
        <v>300</v>
      </c>
      <c r="AA348" s="30">
        <v>115</v>
      </c>
      <c r="AB348" s="30">
        <v>500</v>
      </c>
      <c r="AC348" s="30">
        <v>500</v>
      </c>
      <c r="AD348" s="30">
        <v>500</v>
      </c>
      <c r="AE348" s="16">
        <f t="shared" si="237"/>
        <v>0</v>
      </c>
      <c r="AF348" s="33">
        <f t="shared" si="238"/>
        <v>0</v>
      </c>
    </row>
    <row r="349" spans="1:32" s="26" customFormat="1" ht="12" customHeight="1">
      <c r="A349" s="27">
        <v>3006</v>
      </c>
      <c r="B349" s="28" t="s">
        <v>148</v>
      </c>
      <c r="C349" s="39">
        <v>956</v>
      </c>
      <c r="D349" s="39">
        <v>250</v>
      </c>
      <c r="E349" s="39">
        <v>51</v>
      </c>
      <c r="F349" s="39">
        <v>200</v>
      </c>
      <c r="G349" s="39">
        <v>399</v>
      </c>
      <c r="H349" s="39">
        <v>339</v>
      </c>
      <c r="I349" s="39">
        <v>288</v>
      </c>
      <c r="J349" s="39">
        <v>92</v>
      </c>
      <c r="K349" s="39">
        <v>9</v>
      </c>
      <c r="L349" s="39">
        <v>92</v>
      </c>
      <c r="M349" s="39">
        <v>0</v>
      </c>
      <c r="N349" s="39">
        <v>92</v>
      </c>
      <c r="O349" s="39">
        <v>0</v>
      </c>
      <c r="P349" s="39">
        <v>102</v>
      </c>
      <c r="Q349" s="39">
        <v>107</v>
      </c>
      <c r="R349" s="39">
        <v>112</v>
      </c>
      <c r="S349" s="39">
        <v>0</v>
      </c>
      <c r="T349" s="39">
        <v>112</v>
      </c>
      <c r="U349" s="39">
        <v>0</v>
      </c>
      <c r="V349" s="39">
        <v>112</v>
      </c>
      <c r="W349" s="39">
        <v>0</v>
      </c>
      <c r="X349" s="30">
        <v>250</v>
      </c>
      <c r="Y349" s="30">
        <v>0</v>
      </c>
      <c r="Z349" s="30">
        <v>300</v>
      </c>
      <c r="AA349" s="30">
        <v>299</v>
      </c>
      <c r="AB349" s="30">
        <v>300</v>
      </c>
      <c r="AC349" s="30">
        <v>300</v>
      </c>
      <c r="AD349" s="30">
        <v>300</v>
      </c>
      <c r="AE349" s="16">
        <f t="shared" si="237"/>
        <v>0</v>
      </c>
      <c r="AF349" s="33">
        <f t="shared" si="238"/>
        <v>0</v>
      </c>
    </row>
    <row r="350" spans="1:32" ht="12" customHeight="1">
      <c r="A350" s="34"/>
      <c r="B350" s="28" t="s">
        <v>141</v>
      </c>
      <c r="C350" s="38">
        <f aca="true" t="shared" si="241" ref="C350:H350">SUM(C348:C349)</f>
        <v>1106</v>
      </c>
      <c r="D350" s="38">
        <f t="shared" si="241"/>
        <v>573</v>
      </c>
      <c r="E350" s="38">
        <f t="shared" si="241"/>
        <v>302</v>
      </c>
      <c r="F350" s="38">
        <f t="shared" si="241"/>
        <v>600</v>
      </c>
      <c r="G350" s="38">
        <f t="shared" si="241"/>
        <v>521</v>
      </c>
      <c r="H350" s="38">
        <f t="shared" si="241"/>
        <v>739</v>
      </c>
      <c r="I350" s="38">
        <f aca="true" t="shared" si="242" ref="I350:P350">SUM(I348:I349)</f>
        <v>405</v>
      </c>
      <c r="J350" s="38">
        <f t="shared" si="242"/>
        <v>392</v>
      </c>
      <c r="K350" s="38">
        <f t="shared" si="242"/>
        <v>384</v>
      </c>
      <c r="L350" s="38">
        <f t="shared" si="242"/>
        <v>342</v>
      </c>
      <c r="M350" s="38">
        <v>0</v>
      </c>
      <c r="N350" s="38">
        <f t="shared" si="242"/>
        <v>342</v>
      </c>
      <c r="O350" s="38">
        <v>35</v>
      </c>
      <c r="P350" s="38">
        <f t="shared" si="242"/>
        <v>352</v>
      </c>
      <c r="Q350" s="38">
        <f aca="true" t="shared" si="243" ref="Q350:W350">SUM(Q348:Q349)</f>
        <v>107</v>
      </c>
      <c r="R350" s="38">
        <f t="shared" si="243"/>
        <v>362</v>
      </c>
      <c r="S350" s="38">
        <f t="shared" si="243"/>
        <v>0</v>
      </c>
      <c r="T350" s="38">
        <f t="shared" si="243"/>
        <v>362</v>
      </c>
      <c r="U350" s="38">
        <f t="shared" si="243"/>
        <v>250</v>
      </c>
      <c r="V350" s="38">
        <f t="shared" si="243"/>
        <v>362</v>
      </c>
      <c r="W350" s="38">
        <f t="shared" si="243"/>
        <v>247</v>
      </c>
      <c r="X350" s="4">
        <v>500</v>
      </c>
      <c r="Y350" s="4">
        <v>250</v>
      </c>
      <c r="Z350" s="30">
        <v>600</v>
      </c>
      <c r="AA350" s="30">
        <v>600</v>
      </c>
      <c r="AB350" s="30">
        <v>800</v>
      </c>
      <c r="AC350" s="30">
        <v>800</v>
      </c>
      <c r="AD350" s="30">
        <v>800</v>
      </c>
      <c r="AE350" s="16">
        <f t="shared" si="237"/>
        <v>0</v>
      </c>
      <c r="AF350" s="33">
        <f t="shared" si="238"/>
        <v>0</v>
      </c>
    </row>
    <row r="351" spans="1:32" ht="12" customHeight="1">
      <c r="A351" s="34">
        <v>250</v>
      </c>
      <c r="B351" s="28" t="s">
        <v>69</v>
      </c>
      <c r="C351" s="38">
        <f aca="true" t="shared" si="244" ref="C351:K351">SUM(C347+C350)</f>
        <v>2432</v>
      </c>
      <c r="D351" s="38">
        <f t="shared" si="244"/>
        <v>2043</v>
      </c>
      <c r="E351" s="38">
        <f t="shared" si="244"/>
        <v>1668</v>
      </c>
      <c r="F351" s="38">
        <f t="shared" si="244"/>
        <v>2118</v>
      </c>
      <c r="G351" s="38">
        <f t="shared" si="244"/>
        <v>1931</v>
      </c>
      <c r="H351" s="38">
        <f t="shared" si="244"/>
        <v>2300</v>
      </c>
      <c r="I351" s="38">
        <f t="shared" si="244"/>
        <v>1855</v>
      </c>
      <c r="J351" s="38">
        <f t="shared" si="244"/>
        <v>2000</v>
      </c>
      <c r="K351" s="38">
        <f t="shared" si="244"/>
        <v>1878</v>
      </c>
      <c r="L351" s="38">
        <f aca="true" t="shared" si="245" ref="L351:AB351">SUM(L347+L350)</f>
        <v>2000</v>
      </c>
      <c r="M351" s="38">
        <f t="shared" si="245"/>
        <v>1540</v>
      </c>
      <c r="N351" s="38">
        <f t="shared" si="245"/>
        <v>2043</v>
      </c>
      <c r="O351" s="38">
        <f t="shared" si="245"/>
        <v>1615</v>
      </c>
      <c r="P351" s="38">
        <f t="shared" si="245"/>
        <v>2105</v>
      </c>
      <c r="Q351" s="38">
        <f t="shared" si="245"/>
        <v>1734</v>
      </c>
      <c r="R351" s="38">
        <f t="shared" si="245"/>
        <v>2168</v>
      </c>
      <c r="S351" s="38">
        <f t="shared" si="245"/>
        <v>1676</v>
      </c>
      <c r="T351" s="38">
        <f t="shared" si="245"/>
        <v>2259</v>
      </c>
      <c r="U351" s="38">
        <f t="shared" si="245"/>
        <v>2010</v>
      </c>
      <c r="V351" s="38">
        <f t="shared" si="245"/>
        <v>2259</v>
      </c>
      <c r="W351" s="38">
        <f t="shared" si="245"/>
        <v>2007</v>
      </c>
      <c r="X351" s="38">
        <f t="shared" si="245"/>
        <v>3197</v>
      </c>
      <c r="Y351" s="38">
        <f t="shared" si="245"/>
        <v>2810</v>
      </c>
      <c r="Z351" s="38">
        <f t="shared" si="245"/>
        <v>3412</v>
      </c>
      <c r="AA351" s="38">
        <f t="shared" si="245"/>
        <v>3412</v>
      </c>
      <c r="AB351" s="38">
        <f t="shared" si="245"/>
        <v>3696</v>
      </c>
      <c r="AC351" s="38">
        <f>SUM(AC347+AC350)</f>
        <v>3696</v>
      </c>
      <c r="AD351" s="38">
        <f>SUM(AD347+AD350)</f>
        <v>3696</v>
      </c>
      <c r="AE351" s="23">
        <f t="shared" si="237"/>
        <v>0</v>
      </c>
      <c r="AF351" s="35">
        <f t="shared" si="238"/>
        <v>0</v>
      </c>
    </row>
    <row r="352" spans="1:32" ht="12" customHeight="1">
      <c r="A352" s="3">
        <v>310</v>
      </c>
      <c r="B352" s="32" t="s">
        <v>71</v>
      </c>
      <c r="C352" s="3" t="s">
        <v>1</v>
      </c>
      <c r="D352" s="6" t="s">
        <v>2</v>
      </c>
      <c r="E352" s="6" t="s">
        <v>1</v>
      </c>
      <c r="F352" s="6" t="s">
        <v>2</v>
      </c>
      <c r="G352" s="6" t="s">
        <v>1</v>
      </c>
      <c r="H352" s="6" t="s">
        <v>2</v>
      </c>
      <c r="I352" s="6" t="s">
        <v>1</v>
      </c>
      <c r="J352" s="6" t="s">
        <v>2</v>
      </c>
      <c r="K352" s="6" t="s">
        <v>1</v>
      </c>
      <c r="L352" s="6" t="s">
        <v>2</v>
      </c>
      <c r="M352" s="6" t="s">
        <v>1</v>
      </c>
      <c r="N352" s="6" t="s">
        <v>2</v>
      </c>
      <c r="O352" s="6" t="s">
        <v>1</v>
      </c>
      <c r="P352" s="6" t="s">
        <v>2</v>
      </c>
      <c r="Q352" s="6" t="s">
        <v>44</v>
      </c>
      <c r="R352" s="6" t="s">
        <v>2</v>
      </c>
      <c r="S352" s="6" t="s">
        <v>1</v>
      </c>
      <c r="T352" s="6" t="s">
        <v>2</v>
      </c>
      <c r="U352" s="6" t="s">
        <v>44</v>
      </c>
      <c r="V352" s="6" t="s">
        <v>2</v>
      </c>
      <c r="W352" s="6" t="s">
        <v>1</v>
      </c>
      <c r="X352" s="6" t="s">
        <v>2</v>
      </c>
      <c r="Y352" s="6" t="s">
        <v>1</v>
      </c>
      <c r="Z352" s="6" t="s">
        <v>2</v>
      </c>
      <c r="AA352" s="6" t="s">
        <v>1</v>
      </c>
      <c r="AB352" s="6" t="s">
        <v>2</v>
      </c>
      <c r="AC352" s="3" t="s">
        <v>190</v>
      </c>
      <c r="AD352" s="3" t="s">
        <v>2</v>
      </c>
      <c r="AE352" s="6" t="s">
        <v>4</v>
      </c>
      <c r="AF352" s="7" t="s">
        <v>5</v>
      </c>
    </row>
    <row r="353" spans="1:32" ht="12" customHeight="1">
      <c r="A353" s="3"/>
      <c r="B353" s="32"/>
      <c r="C353" s="3" t="s">
        <v>6</v>
      </c>
      <c r="D353" s="6" t="s">
        <v>7</v>
      </c>
      <c r="E353" s="6" t="s">
        <v>7</v>
      </c>
      <c r="F353" s="6" t="s">
        <v>8</v>
      </c>
      <c r="G353" s="6" t="s">
        <v>8</v>
      </c>
      <c r="H353" s="6" t="s">
        <v>9</v>
      </c>
      <c r="I353" s="6" t="s">
        <v>9</v>
      </c>
      <c r="J353" s="6" t="s">
        <v>10</v>
      </c>
      <c r="K353" s="6" t="s">
        <v>10</v>
      </c>
      <c r="L353" s="6" t="s">
        <v>11</v>
      </c>
      <c r="M353" s="6" t="s">
        <v>11</v>
      </c>
      <c r="N353" s="6" t="s">
        <v>45</v>
      </c>
      <c r="O353" s="6" t="s">
        <v>12</v>
      </c>
      <c r="P353" s="6" t="s">
        <v>46</v>
      </c>
      <c r="Q353" s="6" t="s">
        <v>46</v>
      </c>
      <c r="R353" s="6" t="s">
        <v>47</v>
      </c>
      <c r="S353" s="6" t="s">
        <v>14</v>
      </c>
      <c r="T353" s="6" t="s">
        <v>15</v>
      </c>
      <c r="U353" s="6" t="s">
        <v>15</v>
      </c>
      <c r="V353" s="6" t="s">
        <v>16</v>
      </c>
      <c r="W353" s="6" t="s">
        <v>16</v>
      </c>
      <c r="X353" s="6" t="s">
        <v>17</v>
      </c>
      <c r="Y353" s="6" t="s">
        <v>17</v>
      </c>
      <c r="Z353" s="6" t="s">
        <v>18</v>
      </c>
      <c r="AA353" s="6" t="s">
        <v>18</v>
      </c>
      <c r="AB353" s="6" t="s">
        <v>19</v>
      </c>
      <c r="AC353" s="6" t="s">
        <v>19</v>
      </c>
      <c r="AD353" s="6" t="s">
        <v>441</v>
      </c>
      <c r="AE353" s="6" t="s">
        <v>442</v>
      </c>
      <c r="AF353" s="7" t="s">
        <v>442</v>
      </c>
    </row>
    <row r="354" spans="1:32" ht="12" customHeight="1">
      <c r="A354" s="27">
        <v>1001</v>
      </c>
      <c r="B354" s="28" t="s">
        <v>93</v>
      </c>
      <c r="C354" s="37">
        <v>347504</v>
      </c>
      <c r="D354" s="37">
        <v>358425</v>
      </c>
      <c r="E354" s="37">
        <v>355313</v>
      </c>
      <c r="F354" s="37">
        <v>369960</v>
      </c>
      <c r="G354" s="37">
        <v>370207</v>
      </c>
      <c r="H354" s="37">
        <v>390320</v>
      </c>
      <c r="I354" s="37">
        <v>363809</v>
      </c>
      <c r="J354" s="37">
        <v>402030</v>
      </c>
      <c r="K354" s="37">
        <v>401209</v>
      </c>
      <c r="L354" s="37">
        <v>425140</v>
      </c>
      <c r="M354" s="37">
        <v>408143</v>
      </c>
      <c r="N354" s="37">
        <v>433308</v>
      </c>
      <c r="O354" s="37">
        <v>457174</v>
      </c>
      <c r="P354" s="37">
        <v>449566</v>
      </c>
      <c r="Q354" s="37">
        <v>450648</v>
      </c>
      <c r="R354" s="37">
        <v>464928</v>
      </c>
      <c r="S354" s="37">
        <v>462886</v>
      </c>
      <c r="T354" s="37">
        <v>486474</v>
      </c>
      <c r="U354" s="37">
        <v>486753</v>
      </c>
      <c r="V354" s="37">
        <v>502515</v>
      </c>
      <c r="W354" s="37">
        <v>502783</v>
      </c>
      <c r="X354" s="37">
        <v>503243</v>
      </c>
      <c r="Y354" s="40">
        <v>487658</v>
      </c>
      <c r="Z354" s="40">
        <v>516338</v>
      </c>
      <c r="AA354" s="40">
        <v>522588</v>
      </c>
      <c r="AB354" s="40">
        <v>528980</v>
      </c>
      <c r="AC354" s="40">
        <v>529000</v>
      </c>
      <c r="AD354" s="40">
        <v>546300</v>
      </c>
      <c r="AE354" s="16">
        <f>SUM(AD354-AB354)</f>
        <v>17320</v>
      </c>
      <c r="AF354" s="33">
        <f>SUM(AE354/AB354)</f>
        <v>0.03274225868652879</v>
      </c>
    </row>
    <row r="355" spans="1:32" ht="12" customHeight="1">
      <c r="A355" s="27">
        <v>1002</v>
      </c>
      <c r="B355" s="28" t="s">
        <v>94</v>
      </c>
      <c r="C355" s="37">
        <v>3248</v>
      </c>
      <c r="D355" s="37">
        <v>6200</v>
      </c>
      <c r="E355" s="37">
        <v>8387</v>
      </c>
      <c r="F355" s="37">
        <v>6400</v>
      </c>
      <c r="G355" s="37">
        <v>3435</v>
      </c>
      <c r="H355" s="37">
        <v>1500</v>
      </c>
      <c r="I355" s="37">
        <v>2914</v>
      </c>
      <c r="J355" s="37">
        <v>1550</v>
      </c>
      <c r="K355" s="37">
        <v>872</v>
      </c>
      <c r="L355" s="37">
        <v>2750</v>
      </c>
      <c r="M355" s="37">
        <v>3617</v>
      </c>
      <c r="N355" s="37">
        <v>3034</v>
      </c>
      <c r="O355" s="37">
        <v>3511</v>
      </c>
      <c r="P355" s="37">
        <v>3500</v>
      </c>
      <c r="Q355" s="37">
        <v>1305</v>
      </c>
      <c r="R355" s="37">
        <v>3640</v>
      </c>
      <c r="S355" s="37">
        <v>3411</v>
      </c>
      <c r="T355" s="37">
        <v>3787</v>
      </c>
      <c r="U355" s="37">
        <v>2397</v>
      </c>
      <c r="V355" s="37">
        <v>3863</v>
      </c>
      <c r="W355" s="37">
        <v>1377</v>
      </c>
      <c r="X355" s="37">
        <v>3863</v>
      </c>
      <c r="Y355" s="40">
        <v>3713</v>
      </c>
      <c r="Z355" s="40">
        <v>4375</v>
      </c>
      <c r="AA355" s="40">
        <v>866</v>
      </c>
      <c r="AB355" s="40">
        <v>4508</v>
      </c>
      <c r="AC355" s="40">
        <v>4200</v>
      </c>
      <c r="AD355" s="40">
        <v>4600</v>
      </c>
      <c r="AE355" s="16">
        <f aca="true" t="shared" si="246" ref="AE355:AE394">SUM(AD355-AB355)</f>
        <v>92</v>
      </c>
      <c r="AF355" s="33">
        <f aca="true" t="shared" si="247" ref="AF355:AF394">SUM(AE355/AB355)</f>
        <v>0.02040816326530612</v>
      </c>
    </row>
    <row r="356" spans="1:32" s="26" customFormat="1" ht="12" customHeight="1">
      <c r="A356" s="27">
        <v>1003</v>
      </c>
      <c r="B356" s="28" t="s">
        <v>195</v>
      </c>
      <c r="C356" s="37">
        <v>38574</v>
      </c>
      <c r="D356" s="37">
        <v>63257</v>
      </c>
      <c r="E356" s="37">
        <v>89042</v>
      </c>
      <c r="F356" s="37">
        <v>70000</v>
      </c>
      <c r="G356" s="37">
        <v>42771</v>
      </c>
      <c r="H356" s="37">
        <v>70000</v>
      </c>
      <c r="I356" s="37">
        <v>59162</v>
      </c>
      <c r="J356" s="37">
        <v>72100</v>
      </c>
      <c r="K356" s="37">
        <v>54982</v>
      </c>
      <c r="L356" s="37">
        <v>75000</v>
      </c>
      <c r="M356" s="37">
        <v>86943</v>
      </c>
      <c r="N356" s="37">
        <v>76900</v>
      </c>
      <c r="O356" s="37">
        <v>50159</v>
      </c>
      <c r="P356" s="37">
        <v>78825</v>
      </c>
      <c r="Q356" s="37">
        <v>71445</v>
      </c>
      <c r="R356" s="37">
        <v>81978</v>
      </c>
      <c r="S356" s="37">
        <v>99408</v>
      </c>
      <c r="T356" s="37">
        <v>85700</v>
      </c>
      <c r="U356" s="37">
        <v>88484</v>
      </c>
      <c r="V356" s="37">
        <v>89130</v>
      </c>
      <c r="W356" s="37">
        <v>62970</v>
      </c>
      <c r="X356" s="37">
        <v>89300</v>
      </c>
      <c r="Y356" s="40">
        <v>79770</v>
      </c>
      <c r="Z356" s="40">
        <v>91500</v>
      </c>
      <c r="AA356" s="40">
        <v>58183</v>
      </c>
      <c r="AB356" s="40">
        <v>93700</v>
      </c>
      <c r="AC356" s="40">
        <v>85000</v>
      </c>
      <c r="AD356" s="40">
        <v>96700</v>
      </c>
      <c r="AE356" s="16">
        <f t="shared" si="246"/>
        <v>3000</v>
      </c>
      <c r="AF356" s="33">
        <f t="shared" si="247"/>
        <v>0.032017075773746</v>
      </c>
    </row>
    <row r="357" spans="1:32" ht="12" customHeight="1">
      <c r="A357" s="27">
        <v>1020</v>
      </c>
      <c r="B357" s="28" t="s">
        <v>96</v>
      </c>
      <c r="C357" s="37">
        <v>29735</v>
      </c>
      <c r="D357" s="37">
        <f>SUM(D354:D356)*0.0765</f>
        <v>32732.972999999998</v>
      </c>
      <c r="E357" s="37">
        <v>32691</v>
      </c>
      <c r="F357" s="37">
        <f>SUM(F354:F356)*0.0765</f>
        <v>34146.54</v>
      </c>
      <c r="G357" s="37">
        <v>32016</v>
      </c>
      <c r="H357" s="37">
        <v>35934</v>
      </c>
      <c r="I357" s="37">
        <v>32880</v>
      </c>
      <c r="J357" s="37">
        <v>36390</v>
      </c>
      <c r="K357" s="37">
        <v>34926</v>
      </c>
      <c r="L357" s="37">
        <v>38488</v>
      </c>
      <c r="M357" s="37">
        <v>38983</v>
      </c>
      <c r="N357" s="37">
        <f>SUM(N354:N356)*0.0765</f>
        <v>39263.013</v>
      </c>
      <c r="O357" s="37">
        <v>34703</v>
      </c>
      <c r="P357" s="37">
        <v>40904</v>
      </c>
      <c r="Q357" s="37">
        <v>41123</v>
      </c>
      <c r="R357" s="37">
        <f>SUM(R354:R356)*0.0765</f>
        <v>42116.769</v>
      </c>
      <c r="S357" s="37">
        <v>44071</v>
      </c>
      <c r="T357" s="37">
        <f>SUM(T354:T356)*0.0765</f>
        <v>44061.0165</v>
      </c>
      <c r="U357" s="37">
        <v>43760</v>
      </c>
      <c r="V357" s="37">
        <f>SUM(V354:V356)*0.0765</f>
        <v>45556.362</v>
      </c>
      <c r="W357" s="37">
        <v>44875</v>
      </c>
      <c r="X357" s="37">
        <f>SUM(X354:X356)*0.0765</f>
        <v>45625.059</v>
      </c>
      <c r="Y357" s="40">
        <v>45625</v>
      </c>
      <c r="Z357" s="40">
        <f>SUM(Z354:Z356)*0.0765</f>
        <v>46834.294499999996</v>
      </c>
      <c r="AA357" s="40">
        <v>45191</v>
      </c>
      <c r="AB357" s="40">
        <f>SUM(AB354:AB356)*0.0765</f>
        <v>47979.882</v>
      </c>
      <c r="AC357" s="40">
        <f>SUM(AC354:AC356)*0.0765</f>
        <v>47292.299999999996</v>
      </c>
      <c r="AD357" s="40">
        <f>SUM(AD354:AD356)*0.0765</f>
        <v>49541.4</v>
      </c>
      <c r="AE357" s="16">
        <f t="shared" si="246"/>
        <v>1561.5180000000037</v>
      </c>
      <c r="AF357" s="33">
        <f t="shared" si="247"/>
        <v>0.03254526553441719</v>
      </c>
    </row>
    <row r="358" spans="1:32" s="26" customFormat="1" ht="12" customHeight="1">
      <c r="A358" s="34"/>
      <c r="B358" s="28" t="s">
        <v>133</v>
      </c>
      <c r="C358" s="57">
        <f aca="true" t="shared" si="248" ref="C358:H358">SUM(C354:C357)</f>
        <v>419061</v>
      </c>
      <c r="D358" s="57">
        <f t="shared" si="248"/>
        <v>460614.973</v>
      </c>
      <c r="E358" s="57">
        <f t="shared" si="248"/>
        <v>485433</v>
      </c>
      <c r="F358" s="57">
        <f t="shared" si="248"/>
        <v>480506.54</v>
      </c>
      <c r="G358" s="57">
        <f>SUM(G354:G357)</f>
        <v>448429</v>
      </c>
      <c r="H358" s="57">
        <f t="shared" si="248"/>
        <v>497754</v>
      </c>
      <c r="I358" s="57">
        <f aca="true" t="shared" si="249" ref="I358:X358">SUM(I354:I357)</f>
        <v>458765</v>
      </c>
      <c r="J358" s="57">
        <f t="shared" si="249"/>
        <v>512070</v>
      </c>
      <c r="K358" s="57">
        <f t="shared" si="249"/>
        <v>491989</v>
      </c>
      <c r="L358" s="57">
        <f t="shared" si="249"/>
        <v>541378</v>
      </c>
      <c r="M358" s="57">
        <f t="shared" si="249"/>
        <v>537686</v>
      </c>
      <c r="N358" s="57">
        <f t="shared" si="249"/>
        <v>552505.013</v>
      </c>
      <c r="O358" s="57">
        <f t="shared" si="249"/>
        <v>545547</v>
      </c>
      <c r="P358" s="57">
        <f t="shared" si="249"/>
        <v>572795</v>
      </c>
      <c r="Q358" s="57">
        <f t="shared" si="249"/>
        <v>564521</v>
      </c>
      <c r="R358" s="57">
        <f t="shared" si="249"/>
        <v>592662.769</v>
      </c>
      <c r="S358" s="57">
        <f t="shared" si="249"/>
        <v>609776</v>
      </c>
      <c r="T358" s="57">
        <f t="shared" si="249"/>
        <v>620022.0165</v>
      </c>
      <c r="U358" s="57">
        <f t="shared" si="249"/>
        <v>621394</v>
      </c>
      <c r="V358" s="57">
        <f t="shared" si="249"/>
        <v>641064.362</v>
      </c>
      <c r="W358" s="57">
        <f t="shared" si="249"/>
        <v>612005</v>
      </c>
      <c r="X358" s="57">
        <f t="shared" si="249"/>
        <v>642031.059</v>
      </c>
      <c r="Y358" s="41">
        <f aca="true" t="shared" si="250" ref="Y358:AD358">SUM(Y354:Y357)</f>
        <v>616766</v>
      </c>
      <c r="Z358" s="41">
        <f t="shared" si="250"/>
        <v>659047.2945</v>
      </c>
      <c r="AA358" s="41">
        <f t="shared" si="250"/>
        <v>626828</v>
      </c>
      <c r="AB358" s="41">
        <f t="shared" si="250"/>
        <v>675167.882</v>
      </c>
      <c r="AC358" s="41">
        <f t="shared" si="250"/>
        <v>665492.3</v>
      </c>
      <c r="AD358" s="41">
        <f t="shared" si="250"/>
        <v>697141.4</v>
      </c>
      <c r="AE358" s="23">
        <f t="shared" si="246"/>
        <v>21973.51800000004</v>
      </c>
      <c r="AF358" s="35">
        <f t="shared" si="247"/>
        <v>0.032545265534417174</v>
      </c>
    </row>
    <row r="359" spans="1:32" ht="12" customHeight="1">
      <c r="A359" s="27">
        <v>2000</v>
      </c>
      <c r="B359" s="28" t="s">
        <v>207</v>
      </c>
      <c r="C359" s="39">
        <v>380</v>
      </c>
      <c r="D359" s="39">
        <v>400</v>
      </c>
      <c r="E359" s="39">
        <v>400</v>
      </c>
      <c r="F359" s="39">
        <v>400</v>
      </c>
      <c r="G359" s="39">
        <v>212</v>
      </c>
      <c r="H359" s="39">
        <v>425</v>
      </c>
      <c r="I359" s="58">
        <v>379</v>
      </c>
      <c r="J359" s="58">
        <v>425</v>
      </c>
      <c r="K359" s="58">
        <v>513</v>
      </c>
      <c r="L359" s="58">
        <v>550</v>
      </c>
      <c r="M359" s="58">
        <v>550</v>
      </c>
      <c r="N359" s="58">
        <v>550</v>
      </c>
      <c r="O359" s="58">
        <v>531</v>
      </c>
      <c r="P359" s="58">
        <v>550</v>
      </c>
      <c r="Q359" s="58">
        <v>550</v>
      </c>
      <c r="R359" s="58">
        <v>1550</v>
      </c>
      <c r="S359" s="58">
        <v>1530</v>
      </c>
      <c r="T359" s="58">
        <v>1550</v>
      </c>
      <c r="U359" s="58">
        <v>1708</v>
      </c>
      <c r="V359" s="58">
        <v>1550</v>
      </c>
      <c r="W359" s="58">
        <v>1549</v>
      </c>
      <c r="X359" s="58">
        <v>1620</v>
      </c>
      <c r="Y359" s="40">
        <v>1565</v>
      </c>
      <c r="Z359" s="40">
        <v>1620</v>
      </c>
      <c r="AA359" s="40">
        <v>1584</v>
      </c>
      <c r="AB359" s="40">
        <v>1725</v>
      </c>
      <c r="AC359" s="40">
        <v>1725</v>
      </c>
      <c r="AD359" s="40">
        <v>1800</v>
      </c>
      <c r="AE359" s="16">
        <f t="shared" si="246"/>
        <v>75</v>
      </c>
      <c r="AF359" s="33">
        <f t="shared" si="247"/>
        <v>0.043478260869565216</v>
      </c>
    </row>
    <row r="360" spans="1:32" ht="12" customHeight="1">
      <c r="A360" s="27">
        <v>2002</v>
      </c>
      <c r="B360" s="28" t="s">
        <v>99</v>
      </c>
      <c r="C360" s="39">
        <v>6097</v>
      </c>
      <c r="D360" s="39">
        <v>6500</v>
      </c>
      <c r="E360" s="39">
        <v>11734</v>
      </c>
      <c r="F360" s="39">
        <v>6500</v>
      </c>
      <c r="G360" s="39">
        <v>10371</v>
      </c>
      <c r="H360" s="39">
        <v>12000</v>
      </c>
      <c r="I360" s="58">
        <v>9910</v>
      </c>
      <c r="J360" s="58">
        <v>12000</v>
      </c>
      <c r="K360" s="58">
        <v>12216</v>
      </c>
      <c r="L360" s="58">
        <v>12000</v>
      </c>
      <c r="M360" s="58">
        <v>11969</v>
      </c>
      <c r="N360" s="58">
        <v>13800</v>
      </c>
      <c r="O360" s="58">
        <v>12710</v>
      </c>
      <c r="P360" s="58">
        <v>15000</v>
      </c>
      <c r="Q360" s="58">
        <v>12389</v>
      </c>
      <c r="R360" s="58">
        <v>15000</v>
      </c>
      <c r="S360" s="58">
        <v>13032</v>
      </c>
      <c r="T360" s="58">
        <v>13000</v>
      </c>
      <c r="U360" s="58">
        <v>14258</v>
      </c>
      <c r="V360" s="58">
        <v>13000</v>
      </c>
      <c r="W360" s="58">
        <v>12009</v>
      </c>
      <c r="X360" s="58">
        <v>13000</v>
      </c>
      <c r="Y360" s="40">
        <v>12188</v>
      </c>
      <c r="Z360" s="40">
        <v>13000</v>
      </c>
      <c r="AA360" s="40">
        <v>9941</v>
      </c>
      <c r="AB360" s="40">
        <v>13000</v>
      </c>
      <c r="AC360" s="40">
        <v>11000</v>
      </c>
      <c r="AD360" s="40">
        <v>13000</v>
      </c>
      <c r="AE360" s="16">
        <f t="shared" si="246"/>
        <v>0</v>
      </c>
      <c r="AF360" s="33">
        <f t="shared" si="247"/>
        <v>0</v>
      </c>
    </row>
    <row r="361" spans="1:32" ht="12" customHeight="1">
      <c r="A361" s="27">
        <v>2003</v>
      </c>
      <c r="B361" s="28" t="s">
        <v>214</v>
      </c>
      <c r="C361" s="39">
        <v>1066</v>
      </c>
      <c r="D361" s="39">
        <v>1325</v>
      </c>
      <c r="E361" s="39">
        <v>0</v>
      </c>
      <c r="F361" s="39">
        <v>2500</v>
      </c>
      <c r="G361" s="39">
        <v>0</v>
      </c>
      <c r="H361" s="39">
        <v>2500</v>
      </c>
      <c r="I361" s="58">
        <v>2556</v>
      </c>
      <c r="J361" s="58">
        <v>3500</v>
      </c>
      <c r="K361" s="58">
        <v>2939</v>
      </c>
      <c r="L361" s="58">
        <v>4500</v>
      </c>
      <c r="M361" s="58">
        <v>4214</v>
      </c>
      <c r="N361" s="58">
        <v>3500</v>
      </c>
      <c r="O361" s="58">
        <v>5482</v>
      </c>
      <c r="P361" s="58">
        <v>4500</v>
      </c>
      <c r="Q361" s="58">
        <v>3824</v>
      </c>
      <c r="R361" s="58">
        <v>4500</v>
      </c>
      <c r="S361" s="58">
        <v>1036</v>
      </c>
      <c r="T361" s="58">
        <v>4500</v>
      </c>
      <c r="U361" s="58">
        <v>3813</v>
      </c>
      <c r="V361" s="58">
        <v>4500</v>
      </c>
      <c r="W361" s="58">
        <v>3834</v>
      </c>
      <c r="X361" s="58">
        <v>4500</v>
      </c>
      <c r="Y361" s="40">
        <v>3857</v>
      </c>
      <c r="Z361" s="40">
        <v>4500</v>
      </c>
      <c r="AA361" s="40">
        <v>3606</v>
      </c>
      <c r="AB361" s="40">
        <v>4800</v>
      </c>
      <c r="AC361" s="40">
        <v>4500</v>
      </c>
      <c r="AD361" s="40">
        <v>4800</v>
      </c>
      <c r="AE361" s="16">
        <f t="shared" si="246"/>
        <v>0</v>
      </c>
      <c r="AF361" s="33">
        <f t="shared" si="247"/>
        <v>0</v>
      </c>
    </row>
    <row r="362" spans="1:32" ht="12" customHeight="1">
      <c r="A362" s="27">
        <v>2004</v>
      </c>
      <c r="B362" s="28" t="s">
        <v>101</v>
      </c>
      <c r="C362" s="39">
        <v>3817</v>
      </c>
      <c r="D362" s="39">
        <v>3000</v>
      </c>
      <c r="E362" s="39">
        <v>3449</v>
      </c>
      <c r="F362" s="39">
        <v>3500</v>
      </c>
      <c r="G362" s="39">
        <v>1951</v>
      </c>
      <c r="H362" s="39">
        <v>1300</v>
      </c>
      <c r="I362" s="58">
        <v>1258</v>
      </c>
      <c r="J362" s="58">
        <v>1300</v>
      </c>
      <c r="K362" s="58">
        <v>1253</v>
      </c>
      <c r="L362" s="58">
        <v>1300</v>
      </c>
      <c r="M362" s="58">
        <v>2423</v>
      </c>
      <c r="N362" s="58">
        <v>1300</v>
      </c>
      <c r="O362" s="58">
        <v>2684</v>
      </c>
      <c r="P362" s="58">
        <v>1300</v>
      </c>
      <c r="Q362" s="58">
        <v>250</v>
      </c>
      <c r="R362" s="58">
        <v>1500</v>
      </c>
      <c r="S362" s="58">
        <v>951</v>
      </c>
      <c r="T362" s="58">
        <v>1000</v>
      </c>
      <c r="U362" s="58">
        <v>916</v>
      </c>
      <c r="V362" s="58">
        <v>1000</v>
      </c>
      <c r="W362" s="58">
        <v>775</v>
      </c>
      <c r="X362" s="58">
        <v>1000</v>
      </c>
      <c r="Y362" s="40">
        <v>612</v>
      </c>
      <c r="Z362" s="40">
        <v>1000</v>
      </c>
      <c r="AA362" s="40">
        <v>797</v>
      </c>
      <c r="AB362" s="40">
        <v>800</v>
      </c>
      <c r="AC362" s="40">
        <v>800</v>
      </c>
      <c r="AD362" s="40">
        <v>800</v>
      </c>
      <c r="AE362" s="16">
        <f t="shared" si="246"/>
        <v>0</v>
      </c>
      <c r="AF362" s="33">
        <f t="shared" si="247"/>
        <v>0</v>
      </c>
    </row>
    <row r="363" spans="1:32" ht="12" customHeight="1">
      <c r="A363" s="27">
        <v>2007</v>
      </c>
      <c r="B363" s="28" t="s">
        <v>151</v>
      </c>
      <c r="C363" s="39">
        <v>215</v>
      </c>
      <c r="D363" s="39">
        <v>225</v>
      </c>
      <c r="E363" s="39">
        <v>255</v>
      </c>
      <c r="F363" s="39">
        <v>225</v>
      </c>
      <c r="G363" s="39">
        <v>260</v>
      </c>
      <c r="H363" s="39">
        <v>225</v>
      </c>
      <c r="I363" s="58">
        <v>325</v>
      </c>
      <c r="J363" s="58">
        <v>275</v>
      </c>
      <c r="K363" s="58">
        <v>271</v>
      </c>
      <c r="L363" s="58">
        <v>275</v>
      </c>
      <c r="M363" s="58">
        <v>302</v>
      </c>
      <c r="N363" s="58">
        <v>280</v>
      </c>
      <c r="O363" s="58">
        <v>283</v>
      </c>
      <c r="P363" s="58">
        <v>280</v>
      </c>
      <c r="Q363" s="58">
        <v>289</v>
      </c>
      <c r="R363" s="58">
        <v>285</v>
      </c>
      <c r="S363" s="58">
        <v>295</v>
      </c>
      <c r="T363" s="58">
        <v>290</v>
      </c>
      <c r="U363" s="58">
        <v>301</v>
      </c>
      <c r="V363" s="58">
        <v>305</v>
      </c>
      <c r="W363" s="58">
        <v>307</v>
      </c>
      <c r="X363" s="58">
        <v>307</v>
      </c>
      <c r="Y363" s="29">
        <v>313</v>
      </c>
      <c r="Z363" s="29">
        <v>307</v>
      </c>
      <c r="AA363" s="29">
        <v>321</v>
      </c>
      <c r="AB363" s="29">
        <v>320</v>
      </c>
      <c r="AC363" s="29">
        <v>325</v>
      </c>
      <c r="AD363" s="29">
        <v>340</v>
      </c>
      <c r="AE363" s="16">
        <f t="shared" si="246"/>
        <v>20</v>
      </c>
      <c r="AF363" s="33">
        <f t="shared" si="247"/>
        <v>0.0625</v>
      </c>
    </row>
    <row r="364" spans="1:32" ht="12" customHeight="1">
      <c r="A364" s="27">
        <v>2008</v>
      </c>
      <c r="B364" s="28" t="s">
        <v>215</v>
      </c>
      <c r="C364" s="39">
        <v>2081</v>
      </c>
      <c r="D364" s="39">
        <v>2000</v>
      </c>
      <c r="E364" s="39">
        <v>2051</v>
      </c>
      <c r="F364" s="39">
        <v>2500</v>
      </c>
      <c r="G364" s="39">
        <v>1032</v>
      </c>
      <c r="H364" s="39">
        <v>2500</v>
      </c>
      <c r="I364" s="58">
        <v>3333</v>
      </c>
      <c r="J364" s="58">
        <v>5300</v>
      </c>
      <c r="K364" s="58">
        <v>3960</v>
      </c>
      <c r="L364" s="58">
        <v>5300</v>
      </c>
      <c r="M364" s="58">
        <v>4863</v>
      </c>
      <c r="N364" s="58">
        <v>6300</v>
      </c>
      <c r="O364" s="58">
        <v>4775</v>
      </c>
      <c r="P364" s="58">
        <v>6300</v>
      </c>
      <c r="Q364" s="58">
        <v>6087</v>
      </c>
      <c r="R364" s="58">
        <v>6300</v>
      </c>
      <c r="S364" s="58">
        <v>5875</v>
      </c>
      <c r="T364" s="58">
        <v>9100</v>
      </c>
      <c r="U364" s="58">
        <v>9633</v>
      </c>
      <c r="V364" s="58">
        <v>12000</v>
      </c>
      <c r="W364" s="58">
        <v>11569</v>
      </c>
      <c r="X364" s="58">
        <v>12500</v>
      </c>
      <c r="Y364" s="40">
        <v>11815</v>
      </c>
      <c r="Z364" s="40">
        <v>13500</v>
      </c>
      <c r="AA364" s="59">
        <v>11090</v>
      </c>
      <c r="AB364" s="59">
        <v>13500</v>
      </c>
      <c r="AC364" s="59">
        <v>12125</v>
      </c>
      <c r="AD364" s="59">
        <v>14650</v>
      </c>
      <c r="AE364" s="16">
        <f t="shared" si="246"/>
        <v>1150</v>
      </c>
      <c r="AF364" s="33">
        <f t="shared" si="247"/>
        <v>0.08518518518518518</v>
      </c>
    </row>
    <row r="365" spans="1:32" ht="12" customHeight="1">
      <c r="A365" s="27">
        <v>2009</v>
      </c>
      <c r="B365" s="28" t="s">
        <v>152</v>
      </c>
      <c r="C365" s="39">
        <v>124</v>
      </c>
      <c r="D365" s="39">
        <v>150</v>
      </c>
      <c r="E365" s="39">
        <v>143</v>
      </c>
      <c r="F365" s="39">
        <v>150</v>
      </c>
      <c r="G365" s="39">
        <v>95</v>
      </c>
      <c r="H365" s="39">
        <v>150</v>
      </c>
      <c r="I365" s="58">
        <v>62</v>
      </c>
      <c r="J365" s="58">
        <v>150</v>
      </c>
      <c r="K365" s="58">
        <v>115</v>
      </c>
      <c r="L365" s="58">
        <v>150</v>
      </c>
      <c r="M365" s="58">
        <v>88</v>
      </c>
      <c r="N365" s="58">
        <v>150</v>
      </c>
      <c r="O365" s="58">
        <v>0</v>
      </c>
      <c r="P365" s="58">
        <v>150</v>
      </c>
      <c r="Q365" s="58">
        <v>40</v>
      </c>
      <c r="R365" s="58">
        <v>150</v>
      </c>
      <c r="S365" s="58">
        <v>160</v>
      </c>
      <c r="T365" s="58">
        <v>150</v>
      </c>
      <c r="U365" s="58">
        <v>147</v>
      </c>
      <c r="V365" s="58">
        <v>150</v>
      </c>
      <c r="W365" s="58">
        <v>188</v>
      </c>
      <c r="X365" s="58">
        <v>150</v>
      </c>
      <c r="Y365" s="29">
        <v>60</v>
      </c>
      <c r="Z365" s="29">
        <v>200</v>
      </c>
      <c r="AA365" s="29">
        <v>170</v>
      </c>
      <c r="AB365" s="29">
        <v>275</v>
      </c>
      <c r="AC365" s="29">
        <v>250</v>
      </c>
      <c r="AD365" s="29">
        <v>325</v>
      </c>
      <c r="AE365" s="16">
        <f t="shared" si="246"/>
        <v>50</v>
      </c>
      <c r="AF365" s="33">
        <f t="shared" si="247"/>
        <v>0.18181818181818182</v>
      </c>
    </row>
    <row r="366" spans="1:32" ht="12" customHeight="1">
      <c r="A366" s="27">
        <v>2021</v>
      </c>
      <c r="B366" s="28" t="s">
        <v>111</v>
      </c>
      <c r="C366" s="39">
        <v>10627</v>
      </c>
      <c r="D366" s="39">
        <v>2000</v>
      </c>
      <c r="E366" s="39">
        <v>2029</v>
      </c>
      <c r="F366" s="39">
        <v>2000</v>
      </c>
      <c r="G366" s="39">
        <v>1837</v>
      </c>
      <c r="H366" s="39">
        <v>2000</v>
      </c>
      <c r="I366" s="58">
        <v>1040</v>
      </c>
      <c r="J366" s="58">
        <v>2000</v>
      </c>
      <c r="K366" s="58">
        <v>1883</v>
      </c>
      <c r="L366" s="58">
        <v>2000</v>
      </c>
      <c r="M366" s="58">
        <v>1448</v>
      </c>
      <c r="N366" s="58">
        <v>2000</v>
      </c>
      <c r="O366" s="58">
        <v>1904</v>
      </c>
      <c r="P366" s="58">
        <v>2000</v>
      </c>
      <c r="Q366" s="58">
        <v>1177</v>
      </c>
      <c r="R366" s="58">
        <v>2000</v>
      </c>
      <c r="S366" s="58">
        <v>1871</v>
      </c>
      <c r="T366" s="58">
        <v>2000</v>
      </c>
      <c r="U366" s="58">
        <v>1718</v>
      </c>
      <c r="V366" s="58">
        <v>1500</v>
      </c>
      <c r="W366" s="58">
        <v>1183</v>
      </c>
      <c r="X366" s="58">
        <v>1500</v>
      </c>
      <c r="Y366" s="40">
        <v>1160</v>
      </c>
      <c r="Z366" s="40">
        <v>1400</v>
      </c>
      <c r="AA366" s="40">
        <v>1043</v>
      </c>
      <c r="AB366" s="40">
        <v>1400</v>
      </c>
      <c r="AC366" s="40">
        <v>1200</v>
      </c>
      <c r="AD366" s="40">
        <v>1400</v>
      </c>
      <c r="AE366" s="16">
        <f t="shared" si="246"/>
        <v>0</v>
      </c>
      <c r="AF366" s="33">
        <f t="shared" si="247"/>
        <v>0</v>
      </c>
    </row>
    <row r="367" spans="1:32" ht="12" customHeight="1">
      <c r="A367" s="27">
        <v>2022</v>
      </c>
      <c r="B367" s="28" t="s">
        <v>216</v>
      </c>
      <c r="C367" s="39">
        <v>3360</v>
      </c>
      <c r="D367" s="39">
        <v>3360</v>
      </c>
      <c r="E367" s="39">
        <v>3675</v>
      </c>
      <c r="F367" s="39">
        <v>3360</v>
      </c>
      <c r="G367" s="39">
        <v>4006</v>
      </c>
      <c r="H367" s="39">
        <v>3360</v>
      </c>
      <c r="I367" s="58">
        <v>4300</v>
      </c>
      <c r="J367" s="58">
        <v>4100</v>
      </c>
      <c r="K367" s="58">
        <v>4403</v>
      </c>
      <c r="L367" s="58">
        <v>4400</v>
      </c>
      <c r="M367" s="58">
        <v>4406</v>
      </c>
      <c r="N367" s="58">
        <v>4500</v>
      </c>
      <c r="O367" s="58">
        <v>5070</v>
      </c>
      <c r="P367" s="58">
        <v>4100</v>
      </c>
      <c r="Q367" s="58">
        <v>4781</v>
      </c>
      <c r="R367" s="58">
        <v>4300</v>
      </c>
      <c r="S367" s="58">
        <v>4376</v>
      </c>
      <c r="T367" s="58">
        <v>4340</v>
      </c>
      <c r="U367" s="58">
        <v>3803</v>
      </c>
      <c r="V367" s="58">
        <v>4340</v>
      </c>
      <c r="W367" s="58">
        <v>4500</v>
      </c>
      <c r="X367" s="58">
        <v>4340</v>
      </c>
      <c r="Y367" s="40">
        <v>4711</v>
      </c>
      <c r="Z367" s="40">
        <v>4760</v>
      </c>
      <c r="AA367" s="59">
        <v>4757</v>
      </c>
      <c r="AB367" s="59">
        <v>4500</v>
      </c>
      <c r="AC367" s="59">
        <v>4500</v>
      </c>
      <c r="AD367" s="59">
        <v>4675</v>
      </c>
      <c r="AE367" s="16">
        <f t="shared" si="246"/>
        <v>175</v>
      </c>
      <c r="AF367" s="33">
        <f t="shared" si="247"/>
        <v>0.03888888888888889</v>
      </c>
    </row>
    <row r="368" spans="1:32" ht="12" customHeight="1">
      <c r="A368" s="27">
        <v>2025</v>
      </c>
      <c r="B368" s="28" t="s">
        <v>217</v>
      </c>
      <c r="C368" s="39">
        <v>1973</v>
      </c>
      <c r="D368" s="39">
        <v>2000</v>
      </c>
      <c r="E368" s="39">
        <v>1967</v>
      </c>
      <c r="F368" s="39">
        <v>2250</v>
      </c>
      <c r="G368" s="39">
        <v>2060</v>
      </c>
      <c r="H368" s="39">
        <v>2250</v>
      </c>
      <c r="I368" s="58">
        <v>3509</v>
      </c>
      <c r="J368" s="58">
        <v>3850</v>
      </c>
      <c r="K368" s="58">
        <v>3475</v>
      </c>
      <c r="L368" s="58">
        <v>3850</v>
      </c>
      <c r="M368" s="58">
        <v>3816</v>
      </c>
      <c r="N368" s="58">
        <v>5000</v>
      </c>
      <c r="O368" s="58">
        <v>5027</v>
      </c>
      <c r="P368" s="58">
        <v>5000</v>
      </c>
      <c r="Q368" s="58">
        <v>4872</v>
      </c>
      <c r="R368" s="58">
        <v>5000</v>
      </c>
      <c r="S368" s="58">
        <v>4848</v>
      </c>
      <c r="T368" s="58">
        <v>8500</v>
      </c>
      <c r="U368" s="58">
        <v>7536</v>
      </c>
      <c r="V368" s="58">
        <v>9000</v>
      </c>
      <c r="W368" s="58">
        <v>8550</v>
      </c>
      <c r="X368" s="58">
        <v>9500</v>
      </c>
      <c r="Y368" s="40">
        <v>8118</v>
      </c>
      <c r="Z368" s="40">
        <v>9500</v>
      </c>
      <c r="AA368" s="40">
        <v>8995</v>
      </c>
      <c r="AB368" s="40">
        <v>9500</v>
      </c>
      <c r="AC368" s="40">
        <v>9300</v>
      </c>
      <c r="AD368" s="40">
        <v>9500</v>
      </c>
      <c r="AE368" s="16">
        <f t="shared" si="246"/>
        <v>0</v>
      </c>
      <c r="AF368" s="33">
        <f t="shared" si="247"/>
        <v>0</v>
      </c>
    </row>
    <row r="369" spans="1:32" ht="12" customHeight="1">
      <c r="A369" s="27">
        <v>2032</v>
      </c>
      <c r="B369" s="28" t="s">
        <v>113</v>
      </c>
      <c r="C369" s="39">
        <v>42401</v>
      </c>
      <c r="D369" s="39">
        <v>46125</v>
      </c>
      <c r="E369" s="39">
        <v>50545</v>
      </c>
      <c r="F369" s="39">
        <v>45000</v>
      </c>
      <c r="G369" s="39">
        <v>42300</v>
      </c>
      <c r="H369" s="39">
        <v>46500</v>
      </c>
      <c r="I369" s="58">
        <v>46311</v>
      </c>
      <c r="J369" s="58">
        <v>47660</v>
      </c>
      <c r="K369" s="58">
        <v>49132</v>
      </c>
      <c r="L369" s="58">
        <v>48610</v>
      </c>
      <c r="M369" s="58">
        <v>48692</v>
      </c>
      <c r="N369" s="58">
        <v>49850</v>
      </c>
      <c r="O369" s="58">
        <v>56208</v>
      </c>
      <c r="P369" s="58">
        <v>51050</v>
      </c>
      <c r="Q369" s="58">
        <v>63148</v>
      </c>
      <c r="R369" s="58">
        <v>52500</v>
      </c>
      <c r="S369" s="58">
        <v>46958</v>
      </c>
      <c r="T369" s="58">
        <v>60000</v>
      </c>
      <c r="U369" s="58">
        <v>65624</v>
      </c>
      <c r="V369" s="58">
        <v>61000</v>
      </c>
      <c r="W369" s="58">
        <v>57202</v>
      </c>
      <c r="X369" s="58">
        <v>65000</v>
      </c>
      <c r="Y369" s="40">
        <v>61379</v>
      </c>
      <c r="Z369" s="40">
        <v>67000</v>
      </c>
      <c r="AA369" s="40">
        <v>65866</v>
      </c>
      <c r="AB369" s="40">
        <v>69200</v>
      </c>
      <c r="AC369" s="40">
        <v>73000</v>
      </c>
      <c r="AD369" s="40">
        <v>71000</v>
      </c>
      <c r="AE369" s="16">
        <f t="shared" si="246"/>
        <v>1800</v>
      </c>
      <c r="AF369" s="33">
        <f t="shared" si="247"/>
        <v>0.02601156069364162</v>
      </c>
    </row>
    <row r="370" spans="1:32" ht="12" customHeight="1">
      <c r="A370" s="27">
        <v>2033</v>
      </c>
      <c r="B370" s="28" t="s">
        <v>218</v>
      </c>
      <c r="C370" s="39">
        <v>1087</v>
      </c>
      <c r="D370" s="39">
        <v>1100</v>
      </c>
      <c r="E370" s="39">
        <v>1528</v>
      </c>
      <c r="F370" s="39">
        <v>1100</v>
      </c>
      <c r="G370" s="39">
        <v>305</v>
      </c>
      <c r="H370" s="39">
        <v>1100</v>
      </c>
      <c r="I370" s="58">
        <v>848</v>
      </c>
      <c r="J370" s="58">
        <v>1100</v>
      </c>
      <c r="K370" s="58">
        <v>595</v>
      </c>
      <c r="L370" s="58">
        <v>1100</v>
      </c>
      <c r="M370" s="58">
        <v>1636</v>
      </c>
      <c r="N370" s="58">
        <v>1200</v>
      </c>
      <c r="O370" s="58">
        <v>1593</v>
      </c>
      <c r="P370" s="58">
        <v>1400</v>
      </c>
      <c r="Q370" s="58">
        <v>583</v>
      </c>
      <c r="R370" s="58">
        <v>1500</v>
      </c>
      <c r="S370" s="58">
        <v>443</v>
      </c>
      <c r="T370" s="58">
        <v>1500</v>
      </c>
      <c r="U370" s="58">
        <v>1793</v>
      </c>
      <c r="V370" s="58">
        <v>1500</v>
      </c>
      <c r="W370" s="58">
        <v>1618</v>
      </c>
      <c r="X370" s="58">
        <v>1400</v>
      </c>
      <c r="Y370" s="40">
        <v>543</v>
      </c>
      <c r="Z370" s="40">
        <v>1400</v>
      </c>
      <c r="AA370" s="40">
        <v>1461</v>
      </c>
      <c r="AB370" s="40">
        <v>1400</v>
      </c>
      <c r="AC370" s="59">
        <v>2000</v>
      </c>
      <c r="AD370" s="40">
        <v>1500</v>
      </c>
      <c r="AE370" s="16">
        <f t="shared" si="246"/>
        <v>100</v>
      </c>
      <c r="AF370" s="33">
        <f t="shared" si="247"/>
        <v>0.07142857142857142</v>
      </c>
    </row>
    <row r="371" spans="1:32" ht="12" customHeight="1">
      <c r="A371" s="27">
        <v>2036</v>
      </c>
      <c r="B371" s="28" t="s">
        <v>219</v>
      </c>
      <c r="C371" s="39">
        <v>1232</v>
      </c>
      <c r="D371" s="39">
        <v>2500</v>
      </c>
      <c r="E371" s="39">
        <v>360</v>
      </c>
      <c r="F371" s="39">
        <v>2500</v>
      </c>
      <c r="G371" s="39">
        <v>1154</v>
      </c>
      <c r="H371" s="39">
        <v>2500</v>
      </c>
      <c r="I371" s="58">
        <v>1516</v>
      </c>
      <c r="J371" s="58">
        <v>2500</v>
      </c>
      <c r="K371" s="58">
        <v>1011</v>
      </c>
      <c r="L371" s="58">
        <v>2500</v>
      </c>
      <c r="M371" s="58">
        <v>2484</v>
      </c>
      <c r="N371" s="58">
        <v>2500</v>
      </c>
      <c r="O371" s="58">
        <v>782</v>
      </c>
      <c r="P371" s="58">
        <v>2500</v>
      </c>
      <c r="Q371" s="58">
        <v>1328</v>
      </c>
      <c r="R371" s="58">
        <v>2500</v>
      </c>
      <c r="S371" s="58">
        <v>288</v>
      </c>
      <c r="T371" s="58">
        <v>2000</v>
      </c>
      <c r="U371" s="58">
        <v>418</v>
      </c>
      <c r="V371" s="58">
        <v>1000</v>
      </c>
      <c r="W371" s="58">
        <v>1225</v>
      </c>
      <c r="X371" s="58">
        <v>1200</v>
      </c>
      <c r="Y371" s="40">
        <v>946</v>
      </c>
      <c r="Z371" s="40">
        <v>1200</v>
      </c>
      <c r="AA371" s="40">
        <v>484</v>
      </c>
      <c r="AB371" s="40">
        <v>2500</v>
      </c>
      <c r="AC371" s="40">
        <v>2500</v>
      </c>
      <c r="AD371" s="40">
        <v>2600</v>
      </c>
      <c r="AE371" s="16">
        <f t="shared" si="246"/>
        <v>100</v>
      </c>
      <c r="AF371" s="33">
        <f t="shared" si="247"/>
        <v>0.04</v>
      </c>
    </row>
    <row r="372" spans="1:32" ht="12" customHeight="1">
      <c r="A372" s="27">
        <v>2038</v>
      </c>
      <c r="B372" s="28" t="s">
        <v>220</v>
      </c>
      <c r="C372" s="39">
        <v>10000</v>
      </c>
      <c r="D372" s="39">
        <v>10000</v>
      </c>
      <c r="E372" s="39">
        <v>12650</v>
      </c>
      <c r="F372" s="39">
        <v>13000</v>
      </c>
      <c r="G372" s="39">
        <v>12711</v>
      </c>
      <c r="H372" s="39">
        <v>13000</v>
      </c>
      <c r="I372" s="58">
        <v>14527</v>
      </c>
      <c r="J372" s="58">
        <v>15000</v>
      </c>
      <c r="K372" s="58">
        <v>15000</v>
      </c>
      <c r="L372" s="58">
        <v>15500</v>
      </c>
      <c r="M372" s="58">
        <v>15437</v>
      </c>
      <c r="N372" s="58">
        <v>19000</v>
      </c>
      <c r="O372" s="58">
        <v>17364</v>
      </c>
      <c r="P372" s="58">
        <v>20000</v>
      </c>
      <c r="Q372" s="58">
        <v>19194</v>
      </c>
      <c r="R372" s="58">
        <v>22000</v>
      </c>
      <c r="S372" s="58">
        <v>17320</v>
      </c>
      <c r="T372" s="58">
        <v>22000</v>
      </c>
      <c r="U372" s="58">
        <v>17952</v>
      </c>
      <c r="V372" s="58">
        <v>22000</v>
      </c>
      <c r="W372" s="58">
        <v>26166</v>
      </c>
      <c r="X372" s="58">
        <v>25000</v>
      </c>
      <c r="Y372" s="40">
        <v>12760</v>
      </c>
      <c r="Z372" s="40">
        <v>25000</v>
      </c>
      <c r="AA372" s="40">
        <v>10844</v>
      </c>
      <c r="AB372" s="40">
        <v>10500</v>
      </c>
      <c r="AC372" s="40">
        <v>13294</v>
      </c>
      <c r="AD372" s="40">
        <v>17000</v>
      </c>
      <c r="AE372" s="16">
        <f t="shared" si="246"/>
        <v>6500</v>
      </c>
      <c r="AF372" s="33">
        <f t="shared" si="247"/>
        <v>0.6190476190476191</v>
      </c>
    </row>
    <row r="373" spans="1:32" ht="12" customHeight="1">
      <c r="A373" s="27">
        <v>2039</v>
      </c>
      <c r="B373" s="28" t="s">
        <v>221</v>
      </c>
      <c r="C373" s="39">
        <v>12461</v>
      </c>
      <c r="D373" s="39">
        <v>13500</v>
      </c>
      <c r="E373" s="39">
        <v>14036</v>
      </c>
      <c r="F373" s="39">
        <v>13500</v>
      </c>
      <c r="G373" s="39">
        <v>13164</v>
      </c>
      <c r="H373" s="39">
        <v>13500</v>
      </c>
      <c r="I373" s="58">
        <v>12582</v>
      </c>
      <c r="J373" s="58">
        <v>13500</v>
      </c>
      <c r="K373" s="58">
        <v>14364</v>
      </c>
      <c r="L373" s="58">
        <v>14500</v>
      </c>
      <c r="M373" s="58">
        <v>15265</v>
      </c>
      <c r="N373" s="58">
        <v>14500</v>
      </c>
      <c r="O373" s="58">
        <v>16268</v>
      </c>
      <c r="P373" s="58">
        <v>18125</v>
      </c>
      <c r="Q373" s="58">
        <v>4168</v>
      </c>
      <c r="R373" s="58">
        <v>18125</v>
      </c>
      <c r="S373" s="58">
        <v>17153</v>
      </c>
      <c r="T373" s="58">
        <v>18125</v>
      </c>
      <c r="U373" s="58">
        <v>18293</v>
      </c>
      <c r="V373" s="58">
        <v>18125</v>
      </c>
      <c r="W373" s="58">
        <v>17952</v>
      </c>
      <c r="X373" s="58">
        <v>18125</v>
      </c>
      <c r="Y373" s="40">
        <v>500</v>
      </c>
      <c r="Z373" s="40">
        <v>18625</v>
      </c>
      <c r="AA373" s="40">
        <v>36247</v>
      </c>
      <c r="AB373" s="40">
        <v>21000</v>
      </c>
      <c r="AC373" s="40">
        <v>21000</v>
      </c>
      <c r="AD373" s="40">
        <v>22500</v>
      </c>
      <c r="AE373" s="16">
        <f t="shared" si="246"/>
        <v>1500</v>
      </c>
      <c r="AF373" s="33">
        <f t="shared" si="247"/>
        <v>0.07142857142857142</v>
      </c>
    </row>
    <row r="374" spans="1:32" ht="12" customHeight="1">
      <c r="A374" s="27">
        <v>2050</v>
      </c>
      <c r="B374" s="28" t="s">
        <v>222</v>
      </c>
      <c r="C374" s="39">
        <v>24</v>
      </c>
      <c r="D374" s="39">
        <v>150</v>
      </c>
      <c r="E374" s="39">
        <v>475</v>
      </c>
      <c r="F374" s="39">
        <v>150</v>
      </c>
      <c r="G374" s="39">
        <v>255</v>
      </c>
      <c r="H374" s="39">
        <v>300</v>
      </c>
      <c r="I374" s="58">
        <v>436</v>
      </c>
      <c r="J374" s="58">
        <v>300</v>
      </c>
      <c r="K374" s="58">
        <v>286</v>
      </c>
      <c r="L374" s="58">
        <v>425</v>
      </c>
      <c r="M374" s="58">
        <v>527</v>
      </c>
      <c r="N374" s="58">
        <v>425</v>
      </c>
      <c r="O374" s="58">
        <v>0</v>
      </c>
      <c r="P374" s="58">
        <v>425</v>
      </c>
      <c r="Q374" s="58">
        <v>292</v>
      </c>
      <c r="R374" s="58">
        <v>425</v>
      </c>
      <c r="S374" s="58">
        <v>390</v>
      </c>
      <c r="T374" s="58">
        <v>350</v>
      </c>
      <c r="U374" s="58">
        <v>296</v>
      </c>
      <c r="V374" s="58">
        <v>300</v>
      </c>
      <c r="W374" s="58">
        <v>229</v>
      </c>
      <c r="X374" s="58">
        <v>300</v>
      </c>
      <c r="Y374" s="29">
        <v>68</v>
      </c>
      <c r="Z374" s="29">
        <v>300</v>
      </c>
      <c r="AA374" s="29">
        <v>289</v>
      </c>
      <c r="AB374" s="29">
        <v>300</v>
      </c>
      <c r="AC374" s="29">
        <v>300</v>
      </c>
      <c r="AD374" s="29">
        <v>300</v>
      </c>
      <c r="AE374" s="16">
        <f t="shared" si="246"/>
        <v>0</v>
      </c>
      <c r="AF374" s="33">
        <f t="shared" si="247"/>
        <v>0</v>
      </c>
    </row>
    <row r="375" spans="1:32" ht="12" customHeight="1">
      <c r="A375" s="27">
        <v>2060</v>
      </c>
      <c r="B375" s="28" t="s">
        <v>223</v>
      </c>
      <c r="C375" s="39">
        <v>1000</v>
      </c>
      <c r="D375" s="39">
        <v>1000</v>
      </c>
      <c r="E375" s="39">
        <v>96</v>
      </c>
      <c r="F375" s="39">
        <v>1000</v>
      </c>
      <c r="G375" s="39">
        <v>0</v>
      </c>
      <c r="H375" s="39">
        <v>1000</v>
      </c>
      <c r="I375" s="58">
        <v>0</v>
      </c>
      <c r="J375" s="58">
        <v>1000</v>
      </c>
      <c r="K375" s="58">
        <v>484</v>
      </c>
      <c r="L375" s="58">
        <v>1000</v>
      </c>
      <c r="M375" s="58">
        <v>0</v>
      </c>
      <c r="N375" s="58">
        <v>1000</v>
      </c>
      <c r="O375" s="58">
        <v>1000</v>
      </c>
      <c r="P375" s="58">
        <v>1000</v>
      </c>
      <c r="Q375" s="58">
        <v>0</v>
      </c>
      <c r="R375" s="58">
        <v>1000</v>
      </c>
      <c r="S375" s="58">
        <v>1000</v>
      </c>
      <c r="T375" s="58">
        <v>1000</v>
      </c>
      <c r="U375" s="58">
        <v>0</v>
      </c>
      <c r="V375" s="58">
        <v>1000</v>
      </c>
      <c r="W375" s="58">
        <v>0</v>
      </c>
      <c r="X375" s="58">
        <v>1000</v>
      </c>
      <c r="Y375" s="40">
        <v>650</v>
      </c>
      <c r="Z375" s="40">
        <v>1000</v>
      </c>
      <c r="AA375" s="40">
        <v>0</v>
      </c>
      <c r="AB375" s="40">
        <v>1000</v>
      </c>
      <c r="AC375" s="40">
        <v>1000</v>
      </c>
      <c r="AD375" s="40">
        <v>1000</v>
      </c>
      <c r="AE375" s="16">
        <f t="shared" si="246"/>
        <v>0</v>
      </c>
      <c r="AF375" s="33">
        <f t="shared" si="247"/>
        <v>0</v>
      </c>
    </row>
    <row r="376" spans="1:32" ht="12" customHeight="1">
      <c r="A376" s="27">
        <v>2062</v>
      </c>
      <c r="B376" s="28" t="s">
        <v>200</v>
      </c>
      <c r="C376" s="39">
        <v>2301</v>
      </c>
      <c r="D376" s="39">
        <v>2500</v>
      </c>
      <c r="E376" s="39">
        <v>2862</v>
      </c>
      <c r="F376" s="39">
        <v>2500</v>
      </c>
      <c r="G376" s="39">
        <v>3061</v>
      </c>
      <c r="H376" s="39">
        <v>2500</v>
      </c>
      <c r="I376" s="58">
        <v>8801</v>
      </c>
      <c r="J376" s="58">
        <v>2500</v>
      </c>
      <c r="K376" s="58">
        <v>2236</v>
      </c>
      <c r="L376" s="58">
        <v>2500</v>
      </c>
      <c r="M376" s="58">
        <v>2740</v>
      </c>
      <c r="N376" s="58">
        <v>2500</v>
      </c>
      <c r="O376" s="58">
        <v>2633</v>
      </c>
      <c r="P376" s="58">
        <v>2500</v>
      </c>
      <c r="Q376" s="58">
        <v>1904</v>
      </c>
      <c r="R376" s="58">
        <v>2500</v>
      </c>
      <c r="S376" s="58">
        <v>2465</v>
      </c>
      <c r="T376" s="58">
        <v>2500</v>
      </c>
      <c r="U376" s="58">
        <v>2536</v>
      </c>
      <c r="V376" s="58">
        <v>2500</v>
      </c>
      <c r="W376" s="58">
        <v>2161</v>
      </c>
      <c r="X376" s="58">
        <v>2500</v>
      </c>
      <c r="Y376" s="40">
        <v>2500</v>
      </c>
      <c r="Z376" s="40">
        <v>2500</v>
      </c>
      <c r="AA376" s="40">
        <v>2592</v>
      </c>
      <c r="AB376" s="40">
        <v>2500</v>
      </c>
      <c r="AC376" s="40">
        <v>2500</v>
      </c>
      <c r="AD376" s="40">
        <v>2500</v>
      </c>
      <c r="AE376" s="16">
        <f t="shared" si="246"/>
        <v>0</v>
      </c>
      <c r="AF376" s="33">
        <f t="shared" si="247"/>
        <v>0</v>
      </c>
    </row>
    <row r="377" spans="1:32" ht="12" customHeight="1">
      <c r="A377" s="27">
        <v>2063</v>
      </c>
      <c r="B377" s="28" t="s">
        <v>224</v>
      </c>
      <c r="C377" s="39">
        <v>0</v>
      </c>
      <c r="D377" s="39">
        <v>300</v>
      </c>
      <c r="E377" s="39">
        <v>448</v>
      </c>
      <c r="F377" s="39">
        <v>300</v>
      </c>
      <c r="G377" s="39">
        <v>2092</v>
      </c>
      <c r="H377" s="39">
        <v>1600</v>
      </c>
      <c r="I377" s="58">
        <v>1305</v>
      </c>
      <c r="J377" s="58">
        <v>1600</v>
      </c>
      <c r="K377" s="58">
        <v>1223</v>
      </c>
      <c r="L377" s="58">
        <v>1600</v>
      </c>
      <c r="M377" s="58">
        <v>1217</v>
      </c>
      <c r="N377" s="58">
        <v>1600</v>
      </c>
      <c r="O377" s="58">
        <v>1787</v>
      </c>
      <c r="P377" s="58">
        <v>1600</v>
      </c>
      <c r="Q377" s="58">
        <v>1405</v>
      </c>
      <c r="R377" s="58">
        <v>1600</v>
      </c>
      <c r="S377" s="58">
        <v>2076</v>
      </c>
      <c r="T377" s="58">
        <v>1600</v>
      </c>
      <c r="U377" s="58">
        <v>1234</v>
      </c>
      <c r="V377" s="58">
        <v>1600</v>
      </c>
      <c r="W377" s="58">
        <v>1200</v>
      </c>
      <c r="X377" s="58">
        <v>1600</v>
      </c>
      <c r="Y377" s="40">
        <v>1198</v>
      </c>
      <c r="Z377" s="40">
        <v>1600</v>
      </c>
      <c r="AA377" s="40">
        <v>1213</v>
      </c>
      <c r="AB377" s="40">
        <v>1300</v>
      </c>
      <c r="AC377" s="40">
        <v>1300</v>
      </c>
      <c r="AD377" s="40">
        <v>1300</v>
      </c>
      <c r="AE377" s="16">
        <f t="shared" si="246"/>
        <v>0</v>
      </c>
      <c r="AF377" s="33">
        <f t="shared" si="247"/>
        <v>0</v>
      </c>
    </row>
    <row r="378" spans="1:32" ht="12" customHeight="1">
      <c r="A378" s="27">
        <v>2071</v>
      </c>
      <c r="B378" s="28" t="s">
        <v>225</v>
      </c>
      <c r="C378" s="39">
        <v>1348</v>
      </c>
      <c r="D378" s="39">
        <v>1200</v>
      </c>
      <c r="E378" s="39">
        <v>1095</v>
      </c>
      <c r="F378" s="39">
        <v>1200</v>
      </c>
      <c r="G378" s="39">
        <v>240</v>
      </c>
      <c r="H378" s="39">
        <v>1200</v>
      </c>
      <c r="I378" s="58">
        <v>476</v>
      </c>
      <c r="J378" s="58">
        <v>1200</v>
      </c>
      <c r="K378" s="58">
        <v>1057</v>
      </c>
      <c r="L378" s="58">
        <v>1200</v>
      </c>
      <c r="M378" s="58">
        <v>1216</v>
      </c>
      <c r="N378" s="58">
        <v>1200</v>
      </c>
      <c r="O378" s="58">
        <v>1651</v>
      </c>
      <c r="P378" s="58">
        <v>1200</v>
      </c>
      <c r="Q378" s="58">
        <v>842</v>
      </c>
      <c r="R378" s="58">
        <v>1200</v>
      </c>
      <c r="S378" s="58">
        <v>742</v>
      </c>
      <c r="T378" s="58">
        <v>1200</v>
      </c>
      <c r="U378" s="58">
        <v>809</v>
      </c>
      <c r="V378" s="58">
        <v>1200</v>
      </c>
      <c r="W378" s="58">
        <v>1459</v>
      </c>
      <c r="X378" s="58">
        <v>1500</v>
      </c>
      <c r="Y378" s="40">
        <v>1251</v>
      </c>
      <c r="Z378" s="40">
        <v>1500</v>
      </c>
      <c r="AA378" s="40">
        <v>1369</v>
      </c>
      <c r="AB378" s="40">
        <v>1500</v>
      </c>
      <c r="AC378" s="40">
        <v>1200</v>
      </c>
      <c r="AD378" s="40">
        <v>1500</v>
      </c>
      <c r="AE378" s="16">
        <f t="shared" si="246"/>
        <v>0</v>
      </c>
      <c r="AF378" s="33">
        <f t="shared" si="247"/>
        <v>0</v>
      </c>
    </row>
    <row r="379" spans="1:32" ht="12" customHeight="1">
      <c r="A379" s="27">
        <v>3001</v>
      </c>
      <c r="B379" s="28" t="s">
        <v>121</v>
      </c>
      <c r="C379" s="39">
        <v>719</v>
      </c>
      <c r="D379" s="39">
        <v>700</v>
      </c>
      <c r="E379" s="39">
        <v>479</v>
      </c>
      <c r="F379" s="39">
        <v>700</v>
      </c>
      <c r="G379" s="39">
        <v>792</v>
      </c>
      <c r="H379" s="39">
        <v>700</v>
      </c>
      <c r="I379" s="58">
        <v>671</v>
      </c>
      <c r="J379" s="58">
        <v>1000</v>
      </c>
      <c r="K379" s="58">
        <v>965</v>
      </c>
      <c r="L379" s="58">
        <v>1000</v>
      </c>
      <c r="M379" s="58">
        <v>1081</v>
      </c>
      <c r="N379" s="58">
        <v>1000</v>
      </c>
      <c r="O379" s="58">
        <v>885</v>
      </c>
      <c r="P379" s="58">
        <v>1000</v>
      </c>
      <c r="Q379" s="58">
        <v>1332</v>
      </c>
      <c r="R379" s="58">
        <v>1250</v>
      </c>
      <c r="S379" s="58">
        <v>1090</v>
      </c>
      <c r="T379" s="58">
        <v>1250</v>
      </c>
      <c r="U379" s="58">
        <v>1125</v>
      </c>
      <c r="V379" s="58">
        <v>1250</v>
      </c>
      <c r="W379" s="58">
        <v>1209</v>
      </c>
      <c r="X379" s="58">
        <v>1250</v>
      </c>
      <c r="Y379" s="40">
        <v>1237</v>
      </c>
      <c r="Z379" s="40">
        <v>1250</v>
      </c>
      <c r="AA379" s="40">
        <v>1169</v>
      </c>
      <c r="AB379" s="40">
        <v>1250</v>
      </c>
      <c r="AC379" s="40">
        <v>1250</v>
      </c>
      <c r="AD379" s="40">
        <v>1250</v>
      </c>
      <c r="AE379" s="16">
        <f t="shared" si="246"/>
        <v>0</v>
      </c>
      <c r="AF379" s="33">
        <f t="shared" si="247"/>
        <v>0</v>
      </c>
    </row>
    <row r="380" spans="1:32" ht="12" customHeight="1">
      <c r="A380" s="27">
        <v>3002</v>
      </c>
      <c r="B380" s="5" t="s">
        <v>202</v>
      </c>
      <c r="C380" s="39">
        <v>3097</v>
      </c>
      <c r="D380" s="39">
        <v>6800</v>
      </c>
      <c r="E380" s="39">
        <v>5361</v>
      </c>
      <c r="F380" s="39">
        <v>6800</v>
      </c>
      <c r="G380" s="39">
        <v>3921</v>
      </c>
      <c r="H380" s="39">
        <v>6800</v>
      </c>
      <c r="I380" s="58">
        <v>5392</v>
      </c>
      <c r="J380" s="58">
        <v>6800</v>
      </c>
      <c r="K380" s="58">
        <v>7715</v>
      </c>
      <c r="L380" s="58">
        <v>6800</v>
      </c>
      <c r="M380" s="58">
        <v>12990</v>
      </c>
      <c r="N380" s="58">
        <v>10925</v>
      </c>
      <c r="O380" s="58">
        <v>3501</v>
      </c>
      <c r="P380" s="58">
        <v>12300</v>
      </c>
      <c r="Q380" s="58">
        <v>16675</v>
      </c>
      <c r="R380" s="58">
        <v>12600</v>
      </c>
      <c r="S380" s="58">
        <v>13517</v>
      </c>
      <c r="T380" s="58">
        <v>16500</v>
      </c>
      <c r="U380" s="58">
        <v>3283</v>
      </c>
      <c r="V380" s="58">
        <v>11000</v>
      </c>
      <c r="W380" s="58">
        <v>5380</v>
      </c>
      <c r="X380" s="58">
        <v>10400</v>
      </c>
      <c r="Y380" s="40">
        <v>13847</v>
      </c>
      <c r="Z380" s="40">
        <v>13000</v>
      </c>
      <c r="AA380" s="59">
        <v>2159</v>
      </c>
      <c r="AB380" s="40">
        <v>13000</v>
      </c>
      <c r="AC380" s="40">
        <v>13000</v>
      </c>
      <c r="AD380" s="40">
        <v>13000</v>
      </c>
      <c r="AE380" s="16">
        <f t="shared" si="246"/>
        <v>0</v>
      </c>
      <c r="AF380" s="33">
        <f t="shared" si="247"/>
        <v>0</v>
      </c>
    </row>
    <row r="381" spans="1:32" ht="12" customHeight="1">
      <c r="A381" s="27">
        <v>3003</v>
      </c>
      <c r="B381" s="5" t="s">
        <v>123</v>
      </c>
      <c r="C381" s="39">
        <v>3347</v>
      </c>
      <c r="D381" s="39">
        <v>5000</v>
      </c>
      <c r="E381" s="39">
        <v>16116</v>
      </c>
      <c r="F381" s="39">
        <v>6900</v>
      </c>
      <c r="G381" s="39">
        <v>4663</v>
      </c>
      <c r="H381" s="39">
        <v>12000</v>
      </c>
      <c r="I381" s="58">
        <v>8356</v>
      </c>
      <c r="J381" s="58">
        <v>11000</v>
      </c>
      <c r="K381" s="58">
        <v>7881</v>
      </c>
      <c r="L381" s="58">
        <v>11000</v>
      </c>
      <c r="M381" s="58">
        <v>9864</v>
      </c>
      <c r="N381" s="58">
        <v>17250</v>
      </c>
      <c r="O381" s="58">
        <v>13717</v>
      </c>
      <c r="P381" s="58">
        <v>17250</v>
      </c>
      <c r="Q381" s="58">
        <v>12608</v>
      </c>
      <c r="R381" s="58">
        <v>18900</v>
      </c>
      <c r="S381" s="58">
        <v>18800</v>
      </c>
      <c r="T381" s="58">
        <v>21000</v>
      </c>
      <c r="U381" s="58">
        <v>21074</v>
      </c>
      <c r="V381" s="58">
        <v>16960</v>
      </c>
      <c r="W381" s="58">
        <v>10520</v>
      </c>
      <c r="X381" s="58">
        <v>16960</v>
      </c>
      <c r="Y381" s="40">
        <v>17053</v>
      </c>
      <c r="Z381" s="40">
        <v>28429</v>
      </c>
      <c r="AA381" s="59">
        <v>16024</v>
      </c>
      <c r="AB381" s="59">
        <v>28710</v>
      </c>
      <c r="AC381" s="59">
        <v>25000</v>
      </c>
      <c r="AD381" s="59">
        <v>28275</v>
      </c>
      <c r="AE381" s="16">
        <f t="shared" si="246"/>
        <v>-435</v>
      </c>
      <c r="AF381" s="33">
        <f t="shared" si="247"/>
        <v>-0.015151515151515152</v>
      </c>
    </row>
    <row r="382" spans="1:32" ht="12" customHeight="1">
      <c r="A382" s="27">
        <v>3005</v>
      </c>
      <c r="B382" s="28" t="s">
        <v>226</v>
      </c>
      <c r="C382" s="39">
        <v>5025</v>
      </c>
      <c r="D382" s="39">
        <v>5000</v>
      </c>
      <c r="E382" s="39">
        <v>4760</v>
      </c>
      <c r="F382" s="39">
        <v>5000</v>
      </c>
      <c r="G382" s="39">
        <v>4806</v>
      </c>
      <c r="H382" s="39">
        <v>5000</v>
      </c>
      <c r="I382" s="58">
        <v>5180</v>
      </c>
      <c r="J382" s="58">
        <v>5000</v>
      </c>
      <c r="K382" s="58">
        <v>5072</v>
      </c>
      <c r="L382" s="58">
        <v>5000</v>
      </c>
      <c r="M382" s="58">
        <v>4789</v>
      </c>
      <c r="N382" s="58">
        <v>5000</v>
      </c>
      <c r="O382" s="58">
        <v>4975</v>
      </c>
      <c r="P382" s="58">
        <v>5000</v>
      </c>
      <c r="Q382" s="58">
        <v>4857</v>
      </c>
      <c r="R382" s="58">
        <v>5000</v>
      </c>
      <c r="S382" s="58">
        <v>5000</v>
      </c>
      <c r="T382" s="58">
        <v>5500</v>
      </c>
      <c r="U382" s="58">
        <v>5288</v>
      </c>
      <c r="V382" s="58">
        <v>4500</v>
      </c>
      <c r="W382" s="58">
        <v>3987</v>
      </c>
      <c r="X382" s="58">
        <v>4500</v>
      </c>
      <c r="Y382" s="40">
        <v>4348</v>
      </c>
      <c r="Z382" s="40">
        <v>4500</v>
      </c>
      <c r="AA382" s="40">
        <v>4530</v>
      </c>
      <c r="AB382" s="40">
        <v>4500</v>
      </c>
      <c r="AC382" s="40">
        <v>4500</v>
      </c>
      <c r="AD382" s="40">
        <v>4500</v>
      </c>
      <c r="AE382" s="16">
        <f t="shared" si="246"/>
        <v>0</v>
      </c>
      <c r="AF382" s="33">
        <f t="shared" si="247"/>
        <v>0</v>
      </c>
    </row>
    <row r="383" spans="1:32" ht="12" customHeight="1">
      <c r="A383" s="27">
        <v>3006</v>
      </c>
      <c r="B383" s="28" t="s">
        <v>148</v>
      </c>
      <c r="C383" s="39">
        <v>656</v>
      </c>
      <c r="D383" s="39">
        <v>750</v>
      </c>
      <c r="E383" s="39">
        <v>925</v>
      </c>
      <c r="F383" s="39">
        <v>750</v>
      </c>
      <c r="G383" s="39">
        <v>781</v>
      </c>
      <c r="H383" s="39">
        <v>750</v>
      </c>
      <c r="I383" s="58">
        <v>1108</v>
      </c>
      <c r="J383" s="58">
        <v>750</v>
      </c>
      <c r="K383" s="58">
        <v>717</v>
      </c>
      <c r="L383" s="58">
        <v>750</v>
      </c>
      <c r="M383" s="58">
        <v>909</v>
      </c>
      <c r="N383" s="58">
        <v>750</v>
      </c>
      <c r="O383" s="58">
        <v>743</v>
      </c>
      <c r="P383" s="58">
        <v>750</v>
      </c>
      <c r="Q383" s="58">
        <v>761</v>
      </c>
      <c r="R383" s="58">
        <v>750</v>
      </c>
      <c r="S383" s="58">
        <v>756</v>
      </c>
      <c r="T383" s="58">
        <v>750</v>
      </c>
      <c r="U383" s="58">
        <v>726</v>
      </c>
      <c r="V383" s="58">
        <v>750</v>
      </c>
      <c r="W383" s="58">
        <v>750</v>
      </c>
      <c r="X383" s="58">
        <v>750</v>
      </c>
      <c r="Y383" s="29">
        <v>700</v>
      </c>
      <c r="Z383" s="29">
        <v>750</v>
      </c>
      <c r="AA383" s="29">
        <v>647</v>
      </c>
      <c r="AB383" s="29">
        <v>750</v>
      </c>
      <c r="AC383" s="29">
        <v>750</v>
      </c>
      <c r="AD383" s="29">
        <v>750</v>
      </c>
      <c r="AE383" s="16">
        <f t="shared" si="246"/>
        <v>0</v>
      </c>
      <c r="AF383" s="33">
        <f t="shared" si="247"/>
        <v>0</v>
      </c>
    </row>
    <row r="384" spans="1:32" ht="12" customHeight="1">
      <c r="A384" s="27">
        <v>3030</v>
      </c>
      <c r="B384" s="28" t="s">
        <v>227</v>
      </c>
      <c r="C384" s="39">
        <v>1186</v>
      </c>
      <c r="D384" s="39">
        <v>1200</v>
      </c>
      <c r="E384" s="39">
        <v>1213</v>
      </c>
      <c r="F384" s="39">
        <v>1200</v>
      </c>
      <c r="G384" s="39">
        <v>1307</v>
      </c>
      <c r="H384" s="39">
        <v>1200</v>
      </c>
      <c r="I384" s="58">
        <v>1107</v>
      </c>
      <c r="J384" s="58">
        <v>1200</v>
      </c>
      <c r="K384" s="58">
        <v>1489</v>
      </c>
      <c r="L384" s="58">
        <v>1200</v>
      </c>
      <c r="M384" s="58">
        <v>525</v>
      </c>
      <c r="N384" s="58">
        <v>1200</v>
      </c>
      <c r="O384" s="58">
        <v>1269</v>
      </c>
      <c r="P384" s="58">
        <v>1200</v>
      </c>
      <c r="Q384" s="58">
        <v>1211</v>
      </c>
      <c r="R384" s="58">
        <v>1200</v>
      </c>
      <c r="S384" s="58">
        <v>496</v>
      </c>
      <c r="T384" s="58">
        <v>1200</v>
      </c>
      <c r="U384" s="58">
        <v>1172</v>
      </c>
      <c r="V384" s="58">
        <v>1000</v>
      </c>
      <c r="W384" s="58">
        <v>964</v>
      </c>
      <c r="X384" s="58">
        <v>1000</v>
      </c>
      <c r="Y384" s="40">
        <v>672</v>
      </c>
      <c r="Z384" s="40">
        <v>1000</v>
      </c>
      <c r="AA384" s="40">
        <v>1028</v>
      </c>
      <c r="AB384" s="40">
        <v>3500</v>
      </c>
      <c r="AC384" s="40">
        <v>3500</v>
      </c>
      <c r="AD384" s="40">
        <v>3500</v>
      </c>
      <c r="AE384" s="16">
        <f t="shared" si="246"/>
        <v>0</v>
      </c>
      <c r="AF384" s="33">
        <f t="shared" si="247"/>
        <v>0</v>
      </c>
    </row>
    <row r="385" spans="1:32" ht="12" customHeight="1">
      <c r="A385" s="27">
        <v>3031</v>
      </c>
      <c r="B385" s="28" t="s">
        <v>228</v>
      </c>
      <c r="C385" s="39">
        <v>17550</v>
      </c>
      <c r="D385" s="39">
        <v>10000</v>
      </c>
      <c r="E385" s="39">
        <v>7740</v>
      </c>
      <c r="F385" s="39">
        <v>10000</v>
      </c>
      <c r="G385" s="39">
        <v>9945</v>
      </c>
      <c r="H385" s="39">
        <v>10000</v>
      </c>
      <c r="I385" s="58">
        <v>9540</v>
      </c>
      <c r="J385" s="58">
        <v>10000</v>
      </c>
      <c r="K385" s="58">
        <v>10125</v>
      </c>
      <c r="L385" s="58">
        <v>10000</v>
      </c>
      <c r="M385" s="58">
        <v>9675</v>
      </c>
      <c r="N385" s="58">
        <v>14000</v>
      </c>
      <c r="O385" s="58">
        <v>12688</v>
      </c>
      <c r="P385" s="58">
        <v>14000</v>
      </c>
      <c r="Q385" s="58">
        <v>14000</v>
      </c>
      <c r="R385" s="58">
        <v>14000</v>
      </c>
      <c r="S385" s="58">
        <v>13860</v>
      </c>
      <c r="T385" s="58">
        <v>14000</v>
      </c>
      <c r="U385" s="58">
        <v>13837</v>
      </c>
      <c r="V385" s="58">
        <v>12000</v>
      </c>
      <c r="W385" s="58">
        <v>11550</v>
      </c>
      <c r="X385" s="58">
        <v>12000</v>
      </c>
      <c r="Y385" s="40">
        <v>8904</v>
      </c>
      <c r="Z385" s="40">
        <v>11275</v>
      </c>
      <c r="AA385" s="40">
        <v>10450</v>
      </c>
      <c r="AB385" s="40">
        <v>7350</v>
      </c>
      <c r="AC385" s="40">
        <v>7293</v>
      </c>
      <c r="AD385" s="40">
        <v>9200</v>
      </c>
      <c r="AE385" s="16">
        <f t="shared" si="246"/>
        <v>1850</v>
      </c>
      <c r="AF385" s="33">
        <f t="shared" si="247"/>
        <v>0.25170068027210885</v>
      </c>
    </row>
    <row r="386" spans="1:32" ht="12" customHeight="1">
      <c r="A386" s="27">
        <v>3032</v>
      </c>
      <c r="B386" s="28" t="s">
        <v>229</v>
      </c>
      <c r="C386" s="39">
        <v>25788</v>
      </c>
      <c r="D386" s="39">
        <v>53075</v>
      </c>
      <c r="E386" s="39">
        <v>44603</v>
      </c>
      <c r="F386" s="39">
        <v>53075</v>
      </c>
      <c r="G386" s="39">
        <v>54036</v>
      </c>
      <c r="H386" s="39">
        <v>54500</v>
      </c>
      <c r="I386" s="58">
        <v>53240</v>
      </c>
      <c r="J386" s="58">
        <v>54500</v>
      </c>
      <c r="K386" s="58">
        <v>42289</v>
      </c>
      <c r="L386" s="58">
        <v>55800</v>
      </c>
      <c r="M386" s="58">
        <v>102530</v>
      </c>
      <c r="N386" s="58">
        <v>76500</v>
      </c>
      <c r="O386" s="58">
        <v>63372</v>
      </c>
      <c r="P386" s="58">
        <v>81200</v>
      </c>
      <c r="Q386" s="58">
        <v>65927</v>
      </c>
      <c r="R386" s="58">
        <v>81200</v>
      </c>
      <c r="S386" s="58">
        <v>113992</v>
      </c>
      <c r="T386" s="58">
        <v>99000</v>
      </c>
      <c r="U386" s="58">
        <v>96818</v>
      </c>
      <c r="V386" s="58">
        <v>109000</v>
      </c>
      <c r="W386" s="58">
        <v>60167</v>
      </c>
      <c r="X386" s="58">
        <v>112500</v>
      </c>
      <c r="Y386" s="40">
        <v>76377</v>
      </c>
      <c r="Z386" s="40">
        <v>106600</v>
      </c>
      <c r="AA386" s="59">
        <v>42859</v>
      </c>
      <c r="AB386" s="59">
        <v>98400</v>
      </c>
      <c r="AC386" s="59">
        <v>95000</v>
      </c>
      <c r="AD386" s="59">
        <v>97200</v>
      </c>
      <c r="AE386" s="16">
        <f t="shared" si="246"/>
        <v>-1200</v>
      </c>
      <c r="AF386" s="33">
        <f t="shared" si="247"/>
        <v>-0.012195121951219513</v>
      </c>
    </row>
    <row r="387" spans="1:32" ht="12" customHeight="1">
      <c r="A387" s="27">
        <v>3033</v>
      </c>
      <c r="B387" s="28" t="s">
        <v>230</v>
      </c>
      <c r="C387" s="39">
        <v>2470</v>
      </c>
      <c r="D387" s="39">
        <v>5000</v>
      </c>
      <c r="E387" s="39">
        <v>4491</v>
      </c>
      <c r="F387" s="39">
        <v>5000</v>
      </c>
      <c r="G387" s="39">
        <v>3613</v>
      </c>
      <c r="H387" s="39">
        <v>5000</v>
      </c>
      <c r="I387" s="58">
        <v>6345</v>
      </c>
      <c r="J387" s="58">
        <v>5000</v>
      </c>
      <c r="K387" s="58">
        <v>400</v>
      </c>
      <c r="L387" s="58">
        <v>5000</v>
      </c>
      <c r="M387" s="58">
        <v>4814</v>
      </c>
      <c r="N387" s="58">
        <v>5000</v>
      </c>
      <c r="O387" s="58">
        <v>4963</v>
      </c>
      <c r="P387" s="58">
        <v>5000</v>
      </c>
      <c r="Q387" s="58">
        <v>4905</v>
      </c>
      <c r="R387" s="58">
        <v>5000</v>
      </c>
      <c r="S387" s="58">
        <v>5899</v>
      </c>
      <c r="T387" s="58">
        <v>5000</v>
      </c>
      <c r="U387" s="58">
        <v>5034</v>
      </c>
      <c r="V387" s="58">
        <v>4500</v>
      </c>
      <c r="W387" s="58">
        <v>3470</v>
      </c>
      <c r="X387" s="58">
        <v>4500</v>
      </c>
      <c r="Y387" s="40">
        <v>3786</v>
      </c>
      <c r="Z387" s="40">
        <v>3700</v>
      </c>
      <c r="AA387" s="40">
        <v>4776</v>
      </c>
      <c r="AB387" s="40">
        <v>3700</v>
      </c>
      <c r="AC387" s="40">
        <v>4000</v>
      </c>
      <c r="AD387" s="40">
        <v>4500</v>
      </c>
      <c r="AE387" s="16">
        <f t="shared" si="246"/>
        <v>800</v>
      </c>
      <c r="AF387" s="33">
        <f t="shared" si="247"/>
        <v>0.21621621621621623</v>
      </c>
    </row>
    <row r="388" spans="1:32" ht="12" customHeight="1">
      <c r="A388" s="27">
        <v>3035</v>
      </c>
      <c r="B388" s="28" t="s">
        <v>231</v>
      </c>
      <c r="C388" s="39">
        <v>78</v>
      </c>
      <c r="D388" s="39">
        <v>150</v>
      </c>
      <c r="E388" s="39">
        <v>0</v>
      </c>
      <c r="F388" s="39">
        <v>150</v>
      </c>
      <c r="G388" s="39">
        <v>7</v>
      </c>
      <c r="H388" s="39">
        <v>150</v>
      </c>
      <c r="I388" s="60">
        <v>0</v>
      </c>
      <c r="J388" s="58">
        <v>150</v>
      </c>
      <c r="K388" s="58">
        <v>0</v>
      </c>
      <c r="L388" s="58">
        <v>500</v>
      </c>
      <c r="M388" s="58">
        <v>103</v>
      </c>
      <c r="N388" s="58">
        <v>500</v>
      </c>
      <c r="O388" s="58">
        <v>76</v>
      </c>
      <c r="P388" s="58">
        <v>500</v>
      </c>
      <c r="Q388" s="58">
        <v>737</v>
      </c>
      <c r="R388" s="58">
        <v>500</v>
      </c>
      <c r="S388" s="58">
        <v>58</v>
      </c>
      <c r="T388" s="58">
        <v>500</v>
      </c>
      <c r="U388" s="58">
        <v>-502</v>
      </c>
      <c r="V388" s="58">
        <v>250</v>
      </c>
      <c r="W388" s="58">
        <v>242</v>
      </c>
      <c r="X388" s="58">
        <v>250</v>
      </c>
      <c r="Y388" s="29">
        <v>0</v>
      </c>
      <c r="Z388" s="29">
        <v>250</v>
      </c>
      <c r="AA388" s="29">
        <v>0</v>
      </c>
      <c r="AB388" s="29">
        <v>250</v>
      </c>
      <c r="AC388" s="29">
        <v>250</v>
      </c>
      <c r="AD388" s="29">
        <v>250</v>
      </c>
      <c r="AE388" s="16">
        <f t="shared" si="246"/>
        <v>0</v>
      </c>
      <c r="AF388" s="33">
        <f t="shared" si="247"/>
        <v>0</v>
      </c>
    </row>
    <row r="389" spans="1:32" ht="12" customHeight="1">
      <c r="A389" s="27">
        <v>3036</v>
      </c>
      <c r="B389" s="28" t="s">
        <v>232</v>
      </c>
      <c r="C389" s="39">
        <v>4216</v>
      </c>
      <c r="D389" s="39">
        <v>4000</v>
      </c>
      <c r="E389" s="39">
        <v>5184</v>
      </c>
      <c r="F389" s="39">
        <v>4000</v>
      </c>
      <c r="G389" s="39">
        <v>4397</v>
      </c>
      <c r="H389" s="39">
        <v>5000</v>
      </c>
      <c r="I389" s="58">
        <v>4924</v>
      </c>
      <c r="J389" s="58">
        <v>5000</v>
      </c>
      <c r="K389" s="58">
        <v>4859</v>
      </c>
      <c r="L389" s="58">
        <v>5000</v>
      </c>
      <c r="M389" s="58">
        <v>4253</v>
      </c>
      <c r="N389" s="58">
        <v>5000</v>
      </c>
      <c r="O389" s="58">
        <v>6660</v>
      </c>
      <c r="P389" s="58">
        <v>5000</v>
      </c>
      <c r="Q389" s="58">
        <v>5285</v>
      </c>
      <c r="R389" s="58">
        <v>5000</v>
      </c>
      <c r="S389" s="58">
        <v>5280</v>
      </c>
      <c r="T389" s="58">
        <v>5000</v>
      </c>
      <c r="U389" s="58">
        <v>5355</v>
      </c>
      <c r="V389" s="58">
        <v>5000</v>
      </c>
      <c r="W389" s="58">
        <v>5993</v>
      </c>
      <c r="X389" s="58">
        <v>5000</v>
      </c>
      <c r="Y389" s="40">
        <v>4593</v>
      </c>
      <c r="Z389" s="40">
        <v>5000</v>
      </c>
      <c r="AA389" s="40">
        <v>5345</v>
      </c>
      <c r="AB389" s="40">
        <v>7000</v>
      </c>
      <c r="AC389" s="40">
        <v>7000</v>
      </c>
      <c r="AD389" s="40">
        <v>7000</v>
      </c>
      <c r="AE389" s="16">
        <f t="shared" si="246"/>
        <v>0</v>
      </c>
      <c r="AF389" s="33">
        <f t="shared" si="247"/>
        <v>0</v>
      </c>
    </row>
    <row r="390" spans="1:32" ht="12" customHeight="1">
      <c r="A390" s="27">
        <v>3038</v>
      </c>
      <c r="B390" s="28" t="s">
        <v>233</v>
      </c>
      <c r="C390" s="39">
        <v>12665</v>
      </c>
      <c r="D390" s="39">
        <v>12000</v>
      </c>
      <c r="E390" s="39">
        <v>10793</v>
      </c>
      <c r="F390" s="39">
        <v>12000</v>
      </c>
      <c r="G390" s="39">
        <v>13079</v>
      </c>
      <c r="H390" s="39">
        <v>12000</v>
      </c>
      <c r="I390" s="58">
        <v>12301</v>
      </c>
      <c r="J390" s="58">
        <v>11000</v>
      </c>
      <c r="K390" s="58">
        <v>9875</v>
      </c>
      <c r="L390" s="58">
        <v>12000</v>
      </c>
      <c r="M390" s="58">
        <v>10676</v>
      </c>
      <c r="N390" s="58">
        <v>12000</v>
      </c>
      <c r="O390" s="58">
        <v>11980</v>
      </c>
      <c r="P390" s="58">
        <v>12000</v>
      </c>
      <c r="Q390" s="58">
        <v>12763</v>
      </c>
      <c r="R390" s="58">
        <v>11000</v>
      </c>
      <c r="S390" s="58">
        <v>12597</v>
      </c>
      <c r="T390" s="58">
        <v>11000</v>
      </c>
      <c r="U390" s="58">
        <v>7729</v>
      </c>
      <c r="V390" s="58">
        <v>11000</v>
      </c>
      <c r="W390" s="58">
        <v>9467</v>
      </c>
      <c r="X390" s="58">
        <v>11000</v>
      </c>
      <c r="Y390" s="40">
        <v>9747</v>
      </c>
      <c r="Z390" s="40">
        <v>11000</v>
      </c>
      <c r="AA390" s="40">
        <v>8454</v>
      </c>
      <c r="AB390" s="40">
        <v>8000</v>
      </c>
      <c r="AC390" s="40">
        <v>9000</v>
      </c>
      <c r="AD390" s="40">
        <v>8000</v>
      </c>
      <c r="AE390" s="16">
        <f t="shared" si="246"/>
        <v>0</v>
      </c>
      <c r="AF390" s="33">
        <f t="shared" si="247"/>
        <v>0</v>
      </c>
    </row>
    <row r="391" spans="1:32" s="26" customFormat="1" ht="12" customHeight="1">
      <c r="A391" s="27">
        <v>3039</v>
      </c>
      <c r="B391" s="28" t="s">
        <v>234</v>
      </c>
      <c r="C391" s="39"/>
      <c r="D391" s="39"/>
      <c r="E391" s="39"/>
      <c r="F391" s="39"/>
      <c r="G391" s="39"/>
      <c r="H391" s="39"/>
      <c r="I391" s="58">
        <v>0</v>
      </c>
      <c r="J391" s="58"/>
      <c r="K391" s="58">
        <v>0</v>
      </c>
      <c r="L391" s="58">
        <v>5000</v>
      </c>
      <c r="M391" s="58">
        <v>2361</v>
      </c>
      <c r="N391" s="58">
        <v>6000</v>
      </c>
      <c r="O391" s="58">
        <v>5999</v>
      </c>
      <c r="P391" s="58">
        <v>8500</v>
      </c>
      <c r="Q391" s="58">
        <v>8098</v>
      </c>
      <c r="R391" s="58">
        <v>7500</v>
      </c>
      <c r="S391" s="58">
        <v>7391</v>
      </c>
      <c r="T391" s="58">
        <v>15300</v>
      </c>
      <c r="U391" s="58">
        <v>14318</v>
      </c>
      <c r="V391" s="58">
        <v>10000</v>
      </c>
      <c r="W391" s="58">
        <v>17511</v>
      </c>
      <c r="X391" s="58">
        <v>12500</v>
      </c>
      <c r="Y391" s="40">
        <v>12610</v>
      </c>
      <c r="Z391" s="40">
        <v>10500</v>
      </c>
      <c r="AA391" s="40">
        <v>10401</v>
      </c>
      <c r="AB391" s="40">
        <v>10500</v>
      </c>
      <c r="AC391" s="40">
        <v>10000</v>
      </c>
      <c r="AD391" s="40">
        <v>10500</v>
      </c>
      <c r="AE391" s="16">
        <f t="shared" si="246"/>
        <v>0</v>
      </c>
      <c r="AF391" s="33">
        <f t="shared" si="247"/>
        <v>0</v>
      </c>
    </row>
    <row r="392" spans="1:32" s="26" customFormat="1" ht="12" customHeight="1">
      <c r="A392" s="27">
        <v>3040</v>
      </c>
      <c r="B392" s="28" t="s">
        <v>235</v>
      </c>
      <c r="C392" s="39">
        <v>9996</v>
      </c>
      <c r="D392" s="39">
        <v>13400</v>
      </c>
      <c r="E392" s="39">
        <v>17484</v>
      </c>
      <c r="F392" s="39">
        <v>13400</v>
      </c>
      <c r="G392" s="39">
        <v>15888</v>
      </c>
      <c r="H392" s="39">
        <v>13400</v>
      </c>
      <c r="I392" s="58">
        <v>14350</v>
      </c>
      <c r="J392" s="58">
        <v>13400</v>
      </c>
      <c r="K392" s="58">
        <v>16629</v>
      </c>
      <c r="L392" s="58">
        <v>15500</v>
      </c>
      <c r="M392" s="58">
        <v>30638</v>
      </c>
      <c r="N392" s="58">
        <v>24955</v>
      </c>
      <c r="O392" s="58">
        <v>4562</v>
      </c>
      <c r="P392" s="58">
        <v>30200</v>
      </c>
      <c r="Q392" s="58">
        <v>38512</v>
      </c>
      <c r="R392" s="58">
        <v>30450</v>
      </c>
      <c r="S392" s="58">
        <v>57707</v>
      </c>
      <c r="T392" s="58">
        <v>43500</v>
      </c>
      <c r="U392" s="58">
        <v>37390</v>
      </c>
      <c r="V392" s="58">
        <v>27300</v>
      </c>
      <c r="W392" s="58">
        <v>35976</v>
      </c>
      <c r="X392" s="58">
        <v>32000</v>
      </c>
      <c r="Y392" s="40">
        <v>48390</v>
      </c>
      <c r="Z392" s="40">
        <v>43550</v>
      </c>
      <c r="AA392" s="59">
        <v>24708</v>
      </c>
      <c r="AB392" s="40">
        <v>43550</v>
      </c>
      <c r="AC392" s="40">
        <v>42000</v>
      </c>
      <c r="AD392" s="40">
        <v>43550</v>
      </c>
      <c r="AE392" s="16">
        <f t="shared" si="246"/>
        <v>0</v>
      </c>
      <c r="AF392" s="33">
        <f t="shared" si="247"/>
        <v>0</v>
      </c>
    </row>
    <row r="393" spans="1:32" s="26" customFormat="1" ht="12" customHeight="1">
      <c r="A393" s="34"/>
      <c r="B393" s="28" t="s">
        <v>141</v>
      </c>
      <c r="C393" s="38">
        <f aca="true" t="shared" si="251" ref="C393:X393">SUM(C359:C392)</f>
        <v>188387</v>
      </c>
      <c r="D393" s="38">
        <f t="shared" si="251"/>
        <v>216410</v>
      </c>
      <c r="E393" s="38">
        <f t="shared" si="251"/>
        <v>228947</v>
      </c>
      <c r="F393" s="38">
        <f t="shared" si="251"/>
        <v>222610</v>
      </c>
      <c r="G393" s="38">
        <f>SUM(G359:G392)</f>
        <v>214341</v>
      </c>
      <c r="H393" s="38">
        <f t="shared" si="251"/>
        <v>236410</v>
      </c>
      <c r="I393" s="38">
        <f t="shared" si="251"/>
        <v>235988</v>
      </c>
      <c r="J393" s="38">
        <f t="shared" si="251"/>
        <v>244060</v>
      </c>
      <c r="K393" s="38">
        <f t="shared" si="251"/>
        <v>224432</v>
      </c>
      <c r="L393" s="38">
        <f t="shared" si="251"/>
        <v>257810</v>
      </c>
      <c r="M393" s="38">
        <f t="shared" si="251"/>
        <v>318501</v>
      </c>
      <c r="N393" s="38">
        <f t="shared" si="251"/>
        <v>311235</v>
      </c>
      <c r="O393" s="38">
        <f t="shared" si="251"/>
        <v>273142</v>
      </c>
      <c r="P393" s="38">
        <f t="shared" si="251"/>
        <v>332880</v>
      </c>
      <c r="Q393" s="38">
        <f t="shared" si="251"/>
        <v>314794</v>
      </c>
      <c r="R393" s="38">
        <f t="shared" si="251"/>
        <v>338285</v>
      </c>
      <c r="S393" s="38">
        <f t="shared" si="251"/>
        <v>379252</v>
      </c>
      <c r="T393" s="38">
        <f t="shared" si="251"/>
        <v>394205</v>
      </c>
      <c r="U393" s="38">
        <f t="shared" si="251"/>
        <v>365435</v>
      </c>
      <c r="V393" s="38">
        <f t="shared" si="251"/>
        <v>372080</v>
      </c>
      <c r="W393" s="38">
        <f t="shared" si="251"/>
        <v>320862</v>
      </c>
      <c r="X393" s="38">
        <f t="shared" si="251"/>
        <v>390652</v>
      </c>
      <c r="Y393" s="41">
        <f aca="true" t="shared" si="252" ref="Y393:AD393">SUM(Y359:Y392)</f>
        <v>328458</v>
      </c>
      <c r="Z393" s="41">
        <f t="shared" si="252"/>
        <v>410716</v>
      </c>
      <c r="AA393" s="41">
        <f t="shared" si="252"/>
        <v>295219</v>
      </c>
      <c r="AB393" s="41">
        <f t="shared" si="252"/>
        <v>391480</v>
      </c>
      <c r="AC393" s="41">
        <f t="shared" si="252"/>
        <v>386362</v>
      </c>
      <c r="AD393" s="41">
        <f t="shared" si="252"/>
        <v>403965</v>
      </c>
      <c r="AE393" s="23">
        <f t="shared" si="246"/>
        <v>12485</v>
      </c>
      <c r="AF393" s="35">
        <f t="shared" si="247"/>
        <v>0.031891795238581794</v>
      </c>
    </row>
    <row r="394" spans="1:32" s="26" customFormat="1" ht="12" customHeight="1">
      <c r="A394" s="34">
        <v>310</v>
      </c>
      <c r="B394" s="28" t="s">
        <v>71</v>
      </c>
      <c r="C394" s="4">
        <f aca="true" t="shared" si="253" ref="C394:L394">SUM(C393+C358)</f>
        <v>607448</v>
      </c>
      <c r="D394" s="4">
        <f t="shared" si="253"/>
        <v>677024.973</v>
      </c>
      <c r="E394" s="4">
        <f t="shared" si="253"/>
        <v>714380</v>
      </c>
      <c r="F394" s="4">
        <f t="shared" si="253"/>
        <v>703116.54</v>
      </c>
      <c r="G394" s="4">
        <f t="shared" si="253"/>
        <v>662770</v>
      </c>
      <c r="H394" s="4">
        <f t="shared" si="253"/>
        <v>734164</v>
      </c>
      <c r="I394" s="4">
        <f t="shared" si="253"/>
        <v>694753</v>
      </c>
      <c r="J394" s="4">
        <f t="shared" si="253"/>
        <v>756130</v>
      </c>
      <c r="K394" s="4">
        <f t="shared" si="253"/>
        <v>716421</v>
      </c>
      <c r="L394" s="4">
        <f t="shared" si="253"/>
        <v>799188</v>
      </c>
      <c r="M394" s="4">
        <f aca="true" t="shared" si="254" ref="M394:X394">SUM(M358+M393)</f>
        <v>856187</v>
      </c>
      <c r="N394" s="4">
        <f t="shared" si="254"/>
        <v>863740.013</v>
      </c>
      <c r="O394" s="4">
        <f t="shared" si="254"/>
        <v>818689</v>
      </c>
      <c r="P394" s="4">
        <f t="shared" si="254"/>
        <v>905675</v>
      </c>
      <c r="Q394" s="4">
        <f t="shared" si="254"/>
        <v>879315</v>
      </c>
      <c r="R394" s="4">
        <f t="shared" si="254"/>
        <v>930947.769</v>
      </c>
      <c r="S394" s="4">
        <f t="shared" si="254"/>
        <v>989028</v>
      </c>
      <c r="T394" s="4">
        <f t="shared" si="254"/>
        <v>1014227.0165</v>
      </c>
      <c r="U394" s="4">
        <f t="shared" si="254"/>
        <v>986829</v>
      </c>
      <c r="V394" s="4">
        <f t="shared" si="254"/>
        <v>1013144.362</v>
      </c>
      <c r="W394" s="4">
        <f t="shared" si="254"/>
        <v>932867</v>
      </c>
      <c r="X394" s="4">
        <f t="shared" si="254"/>
        <v>1032683.059</v>
      </c>
      <c r="Y394" s="41">
        <f aca="true" t="shared" si="255" ref="Y394:AD394">SUM(Y358+Y393)</f>
        <v>945224</v>
      </c>
      <c r="Z394" s="41">
        <f t="shared" si="255"/>
        <v>1069763.2944999998</v>
      </c>
      <c r="AA394" s="41">
        <f t="shared" si="255"/>
        <v>922047</v>
      </c>
      <c r="AB394" s="41">
        <f t="shared" si="255"/>
        <v>1066647.882</v>
      </c>
      <c r="AC394" s="41">
        <f t="shared" si="255"/>
        <v>1051854.3</v>
      </c>
      <c r="AD394" s="41">
        <f t="shared" si="255"/>
        <v>1101106.4</v>
      </c>
      <c r="AE394" s="23">
        <f t="shared" si="246"/>
        <v>34458.51799999992</v>
      </c>
      <c r="AF394" s="35">
        <f t="shared" si="247"/>
        <v>0.03230542954380509</v>
      </c>
    </row>
    <row r="395" spans="1:32" ht="12" customHeight="1">
      <c r="A395" s="61"/>
      <c r="B395" s="32"/>
      <c r="C395" s="3" t="s">
        <v>1</v>
      </c>
      <c r="D395" s="6" t="s">
        <v>2</v>
      </c>
      <c r="E395" s="6" t="s">
        <v>1</v>
      </c>
      <c r="F395" s="6" t="s">
        <v>2</v>
      </c>
      <c r="G395" s="6" t="s">
        <v>1</v>
      </c>
      <c r="H395" s="6" t="s">
        <v>2</v>
      </c>
      <c r="I395" s="6" t="s">
        <v>1</v>
      </c>
      <c r="J395" s="6" t="s">
        <v>2</v>
      </c>
      <c r="K395" s="6" t="s">
        <v>1</v>
      </c>
      <c r="L395" s="6" t="s">
        <v>2</v>
      </c>
      <c r="M395" s="6" t="s">
        <v>1</v>
      </c>
      <c r="N395" s="6" t="s">
        <v>2</v>
      </c>
      <c r="O395" s="6" t="s">
        <v>1</v>
      </c>
      <c r="P395" s="6" t="s">
        <v>2</v>
      </c>
      <c r="Q395" s="6" t="s">
        <v>44</v>
      </c>
      <c r="R395" s="6" t="s">
        <v>2</v>
      </c>
      <c r="S395" s="6" t="s">
        <v>1</v>
      </c>
      <c r="T395" s="6" t="s">
        <v>2</v>
      </c>
      <c r="U395" s="6" t="s">
        <v>44</v>
      </c>
      <c r="V395" s="6" t="s">
        <v>2</v>
      </c>
      <c r="W395" s="6" t="s">
        <v>1</v>
      </c>
      <c r="X395" s="6" t="s">
        <v>2</v>
      </c>
      <c r="Y395" s="3" t="s">
        <v>236</v>
      </c>
      <c r="Z395" s="3" t="s">
        <v>237</v>
      </c>
      <c r="AA395" s="3" t="s">
        <v>236</v>
      </c>
      <c r="AB395" s="3" t="s">
        <v>237</v>
      </c>
      <c r="AC395" s="3" t="s">
        <v>190</v>
      </c>
      <c r="AD395" s="3" t="s">
        <v>2</v>
      </c>
      <c r="AE395" s="6" t="s">
        <v>4</v>
      </c>
      <c r="AF395" s="7" t="s">
        <v>5</v>
      </c>
    </row>
    <row r="396" spans="1:32" ht="12" customHeight="1">
      <c r="A396" s="3">
        <v>320</v>
      </c>
      <c r="B396" s="32" t="s">
        <v>238</v>
      </c>
      <c r="C396" s="3" t="s">
        <v>6</v>
      </c>
      <c r="D396" s="6" t="s">
        <v>7</v>
      </c>
      <c r="E396" s="6" t="s">
        <v>7</v>
      </c>
      <c r="F396" s="6" t="s">
        <v>8</v>
      </c>
      <c r="G396" s="6" t="s">
        <v>8</v>
      </c>
      <c r="H396" s="6" t="s">
        <v>9</v>
      </c>
      <c r="I396" s="6" t="s">
        <v>9</v>
      </c>
      <c r="J396" s="6" t="s">
        <v>10</v>
      </c>
      <c r="K396" s="6" t="s">
        <v>10</v>
      </c>
      <c r="L396" s="6" t="s">
        <v>11</v>
      </c>
      <c r="M396" s="6" t="s">
        <v>11</v>
      </c>
      <c r="N396" s="6" t="s">
        <v>45</v>
      </c>
      <c r="O396" s="6" t="s">
        <v>12</v>
      </c>
      <c r="P396" s="6" t="s">
        <v>46</v>
      </c>
      <c r="Q396" s="6" t="s">
        <v>46</v>
      </c>
      <c r="R396" s="6" t="s">
        <v>47</v>
      </c>
      <c r="S396" s="6" t="s">
        <v>14</v>
      </c>
      <c r="T396" s="6" t="s">
        <v>15</v>
      </c>
      <c r="U396" s="6" t="s">
        <v>15</v>
      </c>
      <c r="V396" s="6" t="s">
        <v>16</v>
      </c>
      <c r="W396" s="6" t="s">
        <v>16</v>
      </c>
      <c r="X396" s="6" t="s">
        <v>17</v>
      </c>
      <c r="Y396" s="3" t="s">
        <v>239</v>
      </c>
      <c r="Z396" s="3" t="s">
        <v>240</v>
      </c>
      <c r="AA396" s="3" t="s">
        <v>240</v>
      </c>
      <c r="AB396" s="3" t="s">
        <v>241</v>
      </c>
      <c r="AC396" s="6" t="s">
        <v>19</v>
      </c>
      <c r="AD396" s="6" t="s">
        <v>441</v>
      </c>
      <c r="AE396" s="6" t="s">
        <v>442</v>
      </c>
      <c r="AF396" s="7" t="s">
        <v>442</v>
      </c>
    </row>
    <row r="397" spans="1:32" ht="12" customHeight="1">
      <c r="A397" s="27">
        <v>1001</v>
      </c>
      <c r="B397" s="28" t="s">
        <v>93</v>
      </c>
      <c r="C397" s="39">
        <v>41062</v>
      </c>
      <c r="D397" s="39">
        <v>51140</v>
      </c>
      <c r="E397" s="37">
        <v>53042</v>
      </c>
      <c r="F397" s="37">
        <v>54152</v>
      </c>
      <c r="G397" s="37">
        <v>54216</v>
      </c>
      <c r="H397" s="37">
        <v>56872</v>
      </c>
      <c r="I397" s="60">
        <v>52775</v>
      </c>
      <c r="J397" s="60">
        <v>58580</v>
      </c>
      <c r="K397" s="60">
        <v>55639</v>
      </c>
      <c r="L397" s="60">
        <v>60923</v>
      </c>
      <c r="M397" s="60">
        <v>48541</v>
      </c>
      <c r="N397" s="60">
        <v>61241</v>
      </c>
      <c r="O397" s="60">
        <v>70694</v>
      </c>
      <c r="P397" s="60">
        <v>59807</v>
      </c>
      <c r="Q397" s="60">
        <v>59341</v>
      </c>
      <c r="R397" s="60">
        <v>61235</v>
      </c>
      <c r="S397" s="60">
        <v>61439</v>
      </c>
      <c r="T397" s="60">
        <v>66740</v>
      </c>
      <c r="U397" s="60">
        <v>64488</v>
      </c>
      <c r="V397" s="60">
        <v>67577</v>
      </c>
      <c r="W397" s="60">
        <v>67431</v>
      </c>
      <c r="X397" s="60">
        <v>67577</v>
      </c>
      <c r="Y397" s="40">
        <v>68050</v>
      </c>
      <c r="Z397" s="40">
        <v>71344</v>
      </c>
      <c r="AA397" s="40">
        <v>71677</v>
      </c>
      <c r="AB397" s="40">
        <v>73463</v>
      </c>
      <c r="AC397" s="40">
        <v>73460</v>
      </c>
      <c r="AD397" s="40">
        <v>75530</v>
      </c>
      <c r="AE397" s="16">
        <f>SUM(AD397-AB397)</f>
        <v>2067</v>
      </c>
      <c r="AF397" s="33">
        <f>SUM(AE397/AB397)</f>
        <v>0.02813661298885153</v>
      </c>
    </row>
    <row r="398" spans="1:32" ht="12" customHeight="1">
      <c r="A398" s="27">
        <v>1002</v>
      </c>
      <c r="B398" s="28" t="s">
        <v>94</v>
      </c>
      <c r="C398" s="39">
        <v>12690</v>
      </c>
      <c r="D398" s="39">
        <v>14757</v>
      </c>
      <c r="E398" s="37">
        <v>13713</v>
      </c>
      <c r="F398" s="37">
        <v>15202</v>
      </c>
      <c r="G398" s="37">
        <v>14348</v>
      </c>
      <c r="H398" s="37">
        <v>15658</v>
      </c>
      <c r="I398" s="60">
        <v>14264</v>
      </c>
      <c r="J398" s="60">
        <v>16130</v>
      </c>
      <c r="K398" s="60">
        <v>15046</v>
      </c>
      <c r="L398" s="60">
        <v>16776</v>
      </c>
      <c r="M398" s="60">
        <v>14915</v>
      </c>
      <c r="N398" s="60">
        <v>17193</v>
      </c>
      <c r="O398" s="60">
        <v>16716</v>
      </c>
      <c r="P398" s="60">
        <v>21923</v>
      </c>
      <c r="Q398" s="60">
        <v>20836</v>
      </c>
      <c r="R398" s="60">
        <v>23701</v>
      </c>
      <c r="S398" s="60">
        <v>22356</v>
      </c>
      <c r="T398" s="60">
        <v>23600</v>
      </c>
      <c r="U398" s="60">
        <v>16548</v>
      </c>
      <c r="V398" s="60">
        <v>18572</v>
      </c>
      <c r="W398" s="60">
        <v>18172</v>
      </c>
      <c r="X398" s="60">
        <v>21715</v>
      </c>
      <c r="Y398" s="40">
        <v>21753</v>
      </c>
      <c r="Z398" s="40">
        <v>22165</v>
      </c>
      <c r="AA398" s="40">
        <v>23596</v>
      </c>
      <c r="AB398" s="40">
        <v>22830</v>
      </c>
      <c r="AC398" s="40">
        <v>22830</v>
      </c>
      <c r="AD398" s="40">
        <v>23695</v>
      </c>
      <c r="AE398" s="16">
        <f aca="true" t="shared" si="256" ref="AE398:AE417">SUM(AD398-AB398)</f>
        <v>865</v>
      </c>
      <c r="AF398" s="33">
        <f aca="true" t="shared" si="257" ref="AF398:AF417">SUM(AE398/AB398)</f>
        <v>0.03788874288217258</v>
      </c>
    </row>
    <row r="399" spans="1:32" s="26" customFormat="1" ht="12" customHeight="1">
      <c r="A399" s="27">
        <v>1003</v>
      </c>
      <c r="B399" s="28" t="s">
        <v>195</v>
      </c>
      <c r="C399" s="39">
        <v>3263</v>
      </c>
      <c r="D399" s="39">
        <v>3060</v>
      </c>
      <c r="E399" s="37">
        <v>3133</v>
      </c>
      <c r="F399" s="37">
        <v>3152</v>
      </c>
      <c r="G399" s="37">
        <v>2620</v>
      </c>
      <c r="H399" s="37">
        <v>3247</v>
      </c>
      <c r="I399" s="60">
        <v>2465</v>
      </c>
      <c r="J399" s="60">
        <v>3500</v>
      </c>
      <c r="K399" s="60">
        <v>3119</v>
      </c>
      <c r="L399" s="60">
        <v>3800</v>
      </c>
      <c r="M399" s="60">
        <v>3672</v>
      </c>
      <c r="N399" s="60">
        <v>3895</v>
      </c>
      <c r="O399" s="60">
        <v>4287</v>
      </c>
      <c r="P399" s="60">
        <v>3895</v>
      </c>
      <c r="Q399" s="60">
        <v>2784</v>
      </c>
      <c r="R399" s="60">
        <v>4050</v>
      </c>
      <c r="S399" s="60">
        <v>3444</v>
      </c>
      <c r="T399" s="60">
        <v>4212</v>
      </c>
      <c r="U399" s="60">
        <v>3459</v>
      </c>
      <c r="V399" s="60">
        <v>2256</v>
      </c>
      <c r="W399" s="60">
        <v>2033</v>
      </c>
      <c r="X399" s="60">
        <v>2256</v>
      </c>
      <c r="Y399" s="40">
        <v>863</v>
      </c>
      <c r="Z399" s="40">
        <v>2350</v>
      </c>
      <c r="AA399" s="40">
        <v>930</v>
      </c>
      <c r="AB399" s="40">
        <v>2420</v>
      </c>
      <c r="AC399" s="40">
        <v>1500</v>
      </c>
      <c r="AD399" s="40">
        <v>2480</v>
      </c>
      <c r="AE399" s="16">
        <f t="shared" si="256"/>
        <v>60</v>
      </c>
      <c r="AF399" s="33">
        <f t="shared" si="257"/>
        <v>0.024793388429752067</v>
      </c>
    </row>
    <row r="400" spans="1:32" ht="12" customHeight="1">
      <c r="A400" s="27">
        <v>1020</v>
      </c>
      <c r="B400" s="28" t="s">
        <v>96</v>
      </c>
      <c r="C400" s="39">
        <v>6146</v>
      </c>
      <c r="D400" s="39">
        <v>5275</v>
      </c>
      <c r="E400" s="37">
        <v>5847</v>
      </c>
      <c r="F400" s="37">
        <f>SUM(F397:F399)*0.0765</f>
        <v>5546.709</v>
      </c>
      <c r="G400" s="37">
        <v>5616</v>
      </c>
      <c r="H400" s="37">
        <v>5797</v>
      </c>
      <c r="I400" s="60">
        <v>5478</v>
      </c>
      <c r="J400" s="60">
        <v>5972</v>
      </c>
      <c r="K400" s="60">
        <v>5782</v>
      </c>
      <c r="L400" s="60">
        <v>6235</v>
      </c>
      <c r="M400" s="60">
        <v>5264</v>
      </c>
      <c r="N400" s="60">
        <f>SUM(N397:N399)*0.0765</f>
        <v>6298.1685</v>
      </c>
      <c r="O400" s="60">
        <v>6909</v>
      </c>
      <c r="P400" s="60">
        <f>SUM(P397:P399)*0.0765</f>
        <v>6550.3125</v>
      </c>
      <c r="Q400" s="60">
        <v>6949</v>
      </c>
      <c r="R400" s="60">
        <f>SUM(R397:R399)*0.0765</f>
        <v>6807.429</v>
      </c>
      <c r="S400" s="60">
        <v>7627</v>
      </c>
      <c r="T400" s="60">
        <f>SUM(T397:T399)*0.0765</f>
        <v>7233.228</v>
      </c>
      <c r="U400" s="60">
        <v>7477</v>
      </c>
      <c r="V400" s="60">
        <f>SUM(V397:V399)*0.0765</f>
        <v>6762.9825</v>
      </c>
      <c r="W400" s="60">
        <v>7693</v>
      </c>
      <c r="X400" s="60">
        <f>SUM(X397:X399)*0.0765</f>
        <v>7003.422</v>
      </c>
      <c r="Y400" s="40">
        <v>7003</v>
      </c>
      <c r="Z400" s="40">
        <f>SUM(Z397:Z399)*0.0765</f>
        <v>7333.2135</v>
      </c>
      <c r="AA400" s="40">
        <v>8360</v>
      </c>
      <c r="AB400" s="40">
        <f>SUM(AB397:AB399)*0.0765</f>
        <v>7551.5445</v>
      </c>
      <c r="AC400" s="40">
        <f>SUM(AC397:AC399)*0.0765</f>
        <v>7480.9349999999995</v>
      </c>
      <c r="AD400" s="40">
        <f>SUM(AD397:AD399)*0.0765</f>
        <v>7780.4325</v>
      </c>
      <c r="AE400" s="16">
        <f t="shared" si="256"/>
        <v>228.88799999999992</v>
      </c>
      <c r="AF400" s="33">
        <f t="shared" si="257"/>
        <v>0.030310090869490332</v>
      </c>
    </row>
    <row r="401" spans="1:32" s="26" customFormat="1" ht="12" customHeight="1">
      <c r="A401" s="34"/>
      <c r="B401" s="28" t="s">
        <v>133</v>
      </c>
      <c r="C401" s="38">
        <f aca="true" t="shared" si="258" ref="C401:H401">SUM(C397:C400)</f>
        <v>63161</v>
      </c>
      <c r="D401" s="38">
        <f t="shared" si="258"/>
        <v>74232</v>
      </c>
      <c r="E401" s="57">
        <f t="shared" si="258"/>
        <v>75735</v>
      </c>
      <c r="F401" s="57">
        <f t="shared" si="258"/>
        <v>78052.709</v>
      </c>
      <c r="G401" s="57">
        <f>SUM(G397:G400)</f>
        <v>76800</v>
      </c>
      <c r="H401" s="57">
        <f t="shared" si="258"/>
        <v>81574</v>
      </c>
      <c r="I401" s="57">
        <f aca="true" t="shared" si="259" ref="I401:X401">SUM(I397:I400)</f>
        <v>74982</v>
      </c>
      <c r="J401" s="57">
        <f t="shared" si="259"/>
        <v>84182</v>
      </c>
      <c r="K401" s="57">
        <f t="shared" si="259"/>
        <v>79586</v>
      </c>
      <c r="L401" s="57">
        <f t="shared" si="259"/>
        <v>87734</v>
      </c>
      <c r="M401" s="57">
        <f t="shared" si="259"/>
        <v>72392</v>
      </c>
      <c r="N401" s="57">
        <f t="shared" si="259"/>
        <v>88627.1685</v>
      </c>
      <c r="O401" s="57">
        <f t="shared" si="259"/>
        <v>98606</v>
      </c>
      <c r="P401" s="57">
        <f t="shared" si="259"/>
        <v>92175.3125</v>
      </c>
      <c r="Q401" s="57">
        <f t="shared" si="259"/>
        <v>89910</v>
      </c>
      <c r="R401" s="57">
        <f t="shared" si="259"/>
        <v>95793.429</v>
      </c>
      <c r="S401" s="57">
        <f t="shared" si="259"/>
        <v>94866</v>
      </c>
      <c r="T401" s="57">
        <f t="shared" si="259"/>
        <v>101785.228</v>
      </c>
      <c r="U401" s="57">
        <f t="shared" si="259"/>
        <v>91972</v>
      </c>
      <c r="V401" s="57">
        <f t="shared" si="259"/>
        <v>95167.9825</v>
      </c>
      <c r="W401" s="57">
        <f t="shared" si="259"/>
        <v>95329</v>
      </c>
      <c r="X401" s="57">
        <f t="shared" si="259"/>
        <v>98551.422</v>
      </c>
      <c r="Y401" s="41">
        <f aca="true" t="shared" si="260" ref="Y401:AD401">SUM(Y397:Y400)</f>
        <v>97669</v>
      </c>
      <c r="Z401" s="41">
        <f t="shared" si="260"/>
        <v>103192.2135</v>
      </c>
      <c r="AA401" s="41">
        <f t="shared" si="260"/>
        <v>104563</v>
      </c>
      <c r="AB401" s="41">
        <f t="shared" si="260"/>
        <v>106264.5445</v>
      </c>
      <c r="AC401" s="41">
        <f t="shared" si="260"/>
        <v>105270.935</v>
      </c>
      <c r="AD401" s="41">
        <f t="shared" si="260"/>
        <v>109485.4325</v>
      </c>
      <c r="AE401" s="23">
        <f t="shared" si="256"/>
        <v>3220.8879999999917</v>
      </c>
      <c r="AF401" s="35">
        <f t="shared" si="257"/>
        <v>0.030310090869490262</v>
      </c>
    </row>
    <row r="402" spans="1:32" ht="12" customHeight="1">
      <c r="A402" s="27">
        <v>2002</v>
      </c>
      <c r="B402" s="28" t="s">
        <v>99</v>
      </c>
      <c r="C402" s="39">
        <v>6812</v>
      </c>
      <c r="D402" s="39">
        <v>6500</v>
      </c>
      <c r="E402" s="39">
        <v>6123</v>
      </c>
      <c r="F402" s="39">
        <v>6500</v>
      </c>
      <c r="G402" s="39">
        <v>6256</v>
      </c>
      <c r="H402" s="39">
        <v>6500</v>
      </c>
      <c r="I402" s="58">
        <v>6091</v>
      </c>
      <c r="J402" s="58">
        <v>6500</v>
      </c>
      <c r="K402" s="58">
        <v>5663</v>
      </c>
      <c r="L402" s="58">
        <v>6500</v>
      </c>
      <c r="M402" s="58">
        <v>5436</v>
      </c>
      <c r="N402" s="58">
        <v>7475</v>
      </c>
      <c r="O402" s="58">
        <v>5486</v>
      </c>
      <c r="P402" s="58">
        <v>7000</v>
      </c>
      <c r="Q402" s="58">
        <v>5541</v>
      </c>
      <c r="R402" s="58">
        <v>7000</v>
      </c>
      <c r="S402" s="58">
        <v>3703</v>
      </c>
      <c r="T402" s="58">
        <v>7420</v>
      </c>
      <c r="U402" s="58">
        <v>3266</v>
      </c>
      <c r="V402" s="58">
        <v>7420</v>
      </c>
      <c r="W402" s="58">
        <v>2449</v>
      </c>
      <c r="X402" s="58">
        <v>7420</v>
      </c>
      <c r="Y402" s="40">
        <v>2425</v>
      </c>
      <c r="Z402" s="40">
        <v>7420</v>
      </c>
      <c r="AA402" s="40">
        <v>2023</v>
      </c>
      <c r="AB402" s="40">
        <v>7420</v>
      </c>
      <c r="AC402" s="40">
        <v>7420</v>
      </c>
      <c r="AD402" s="40">
        <v>7420</v>
      </c>
      <c r="AE402" s="16">
        <f t="shared" si="256"/>
        <v>0</v>
      </c>
      <c r="AF402" s="33">
        <f t="shared" si="257"/>
        <v>0</v>
      </c>
    </row>
    <row r="403" spans="1:32" ht="12" customHeight="1">
      <c r="A403" s="27">
        <v>2003</v>
      </c>
      <c r="B403" s="28" t="s">
        <v>100</v>
      </c>
      <c r="C403" s="39">
        <v>825</v>
      </c>
      <c r="D403" s="39">
        <v>900</v>
      </c>
      <c r="E403" s="39">
        <v>793</v>
      </c>
      <c r="F403" s="39">
        <v>900</v>
      </c>
      <c r="G403" s="39">
        <v>1111</v>
      </c>
      <c r="H403" s="39">
        <v>900</v>
      </c>
      <c r="I403" s="58">
        <v>2351</v>
      </c>
      <c r="J403" s="58">
        <v>900</v>
      </c>
      <c r="K403" s="58">
        <v>650</v>
      </c>
      <c r="L403" s="58">
        <v>0</v>
      </c>
      <c r="M403" s="58">
        <v>0</v>
      </c>
      <c r="N403" s="58">
        <v>0</v>
      </c>
      <c r="O403" s="58">
        <v>0</v>
      </c>
      <c r="P403" s="58">
        <v>0</v>
      </c>
      <c r="Q403" s="58">
        <v>0</v>
      </c>
      <c r="R403" s="58">
        <v>0</v>
      </c>
      <c r="S403" s="58">
        <v>0</v>
      </c>
      <c r="T403" s="58">
        <v>0</v>
      </c>
      <c r="U403" s="58">
        <v>0</v>
      </c>
      <c r="V403" s="58">
        <v>0</v>
      </c>
      <c r="W403" s="58"/>
      <c r="X403" s="58"/>
      <c r="AA403" s="29">
        <v>0</v>
      </c>
      <c r="AE403" s="16"/>
      <c r="AF403" s="33"/>
    </row>
    <row r="404" spans="1:32" ht="12" customHeight="1">
      <c r="A404" s="27">
        <v>2004</v>
      </c>
      <c r="B404" s="28" t="s">
        <v>242</v>
      </c>
      <c r="C404" s="39"/>
      <c r="D404" s="39"/>
      <c r="E404" s="39"/>
      <c r="F404" s="39"/>
      <c r="G404" s="39"/>
      <c r="H404" s="39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>
        <v>2000</v>
      </c>
      <c r="W404" s="58">
        <v>1796</v>
      </c>
      <c r="X404" s="58">
        <v>2000</v>
      </c>
      <c r="Y404" s="40">
        <v>3079</v>
      </c>
      <c r="Z404" s="40">
        <v>1000</v>
      </c>
      <c r="AA404" s="40">
        <v>4515</v>
      </c>
      <c r="AB404" s="40">
        <v>4000</v>
      </c>
      <c r="AC404" s="40">
        <v>3500</v>
      </c>
      <c r="AD404" s="40">
        <v>4000</v>
      </c>
      <c r="AE404" s="16">
        <f t="shared" si="256"/>
        <v>0</v>
      </c>
      <c r="AF404" s="33">
        <f t="shared" si="257"/>
        <v>0</v>
      </c>
    </row>
    <row r="405" spans="1:32" ht="12" customHeight="1">
      <c r="A405" s="27">
        <v>2012</v>
      </c>
      <c r="B405" s="28" t="s">
        <v>243</v>
      </c>
      <c r="C405" s="39">
        <v>294136</v>
      </c>
      <c r="D405" s="39">
        <v>369470</v>
      </c>
      <c r="E405" s="39">
        <v>353430</v>
      </c>
      <c r="F405" s="39">
        <v>383370</v>
      </c>
      <c r="G405" s="39">
        <v>350875</v>
      </c>
      <c r="H405" s="39">
        <v>402950</v>
      </c>
      <c r="I405" s="58">
        <v>411320</v>
      </c>
      <c r="J405" s="58">
        <v>489700</v>
      </c>
      <c r="K405" s="58">
        <v>490759</v>
      </c>
      <c r="L405" s="58">
        <v>625000</v>
      </c>
      <c r="M405" s="58">
        <v>601187</v>
      </c>
      <c r="N405" s="58">
        <v>603650</v>
      </c>
      <c r="O405" s="58">
        <v>621043</v>
      </c>
      <c r="P405" s="58">
        <v>605950</v>
      </c>
      <c r="Q405" s="58">
        <v>604718</v>
      </c>
      <c r="R405" s="58">
        <v>617700</v>
      </c>
      <c r="S405" s="58">
        <v>598435</v>
      </c>
      <c r="T405" s="58">
        <v>621950</v>
      </c>
      <c r="U405" s="58">
        <v>595512</v>
      </c>
      <c r="V405" s="58">
        <v>664684</v>
      </c>
      <c r="W405" s="58">
        <v>572216</v>
      </c>
      <c r="X405" s="58">
        <v>591200</v>
      </c>
      <c r="Y405" s="40">
        <v>571056</v>
      </c>
      <c r="Z405" s="40">
        <v>567645</v>
      </c>
      <c r="AA405" s="40">
        <v>546004</v>
      </c>
      <c r="AB405" s="59">
        <v>523260</v>
      </c>
      <c r="AC405" s="59">
        <v>520000</v>
      </c>
      <c r="AD405" s="59">
        <v>439995</v>
      </c>
      <c r="AE405" s="16">
        <f t="shared" si="256"/>
        <v>-83265</v>
      </c>
      <c r="AF405" s="33">
        <f t="shared" si="257"/>
        <v>-0.1591273936475175</v>
      </c>
    </row>
    <row r="406" spans="1:32" ht="12" customHeight="1">
      <c r="A406" s="27">
        <v>2014</v>
      </c>
      <c r="B406" s="28" t="s">
        <v>244</v>
      </c>
      <c r="C406" s="39">
        <v>88971</v>
      </c>
      <c r="D406" s="39">
        <v>76125</v>
      </c>
      <c r="E406" s="39">
        <v>90749</v>
      </c>
      <c r="F406" s="39">
        <v>77225</v>
      </c>
      <c r="G406" s="39">
        <v>71845</v>
      </c>
      <c r="H406" s="39">
        <v>76500</v>
      </c>
      <c r="I406" s="58">
        <v>57910</v>
      </c>
      <c r="J406" s="58">
        <v>81500</v>
      </c>
      <c r="K406" s="58">
        <v>56156</v>
      </c>
      <c r="L406" s="58">
        <v>84000</v>
      </c>
      <c r="M406" s="58">
        <v>61755</v>
      </c>
      <c r="N406" s="58">
        <v>65000</v>
      </c>
      <c r="O406" s="58">
        <v>40760</v>
      </c>
      <c r="P406" s="58">
        <v>65000</v>
      </c>
      <c r="Q406" s="58">
        <v>66354</v>
      </c>
      <c r="R406" s="58">
        <v>64850</v>
      </c>
      <c r="S406" s="58">
        <v>35861</v>
      </c>
      <c r="T406" s="58">
        <v>40871</v>
      </c>
      <c r="U406" s="58">
        <v>30028</v>
      </c>
      <c r="V406" s="58">
        <v>38521</v>
      </c>
      <c r="W406" s="58">
        <v>34550</v>
      </c>
      <c r="X406" s="58">
        <v>38544</v>
      </c>
      <c r="Y406" s="40">
        <v>31353</v>
      </c>
      <c r="Z406" s="40">
        <v>39475</v>
      </c>
      <c r="AA406" s="40">
        <v>32079</v>
      </c>
      <c r="AB406" s="59">
        <v>40225</v>
      </c>
      <c r="AC406" s="59">
        <v>45000</v>
      </c>
      <c r="AD406" s="59">
        <v>43950</v>
      </c>
      <c r="AE406" s="16">
        <f t="shared" si="256"/>
        <v>3725</v>
      </c>
      <c r="AF406" s="17">
        <f t="shared" si="257"/>
        <v>0.09260410192666252</v>
      </c>
    </row>
    <row r="407" spans="1:32" ht="12" customHeight="1">
      <c r="A407" s="27">
        <v>2015</v>
      </c>
      <c r="B407" s="28" t="s">
        <v>245</v>
      </c>
      <c r="C407" s="39">
        <v>411</v>
      </c>
      <c r="D407" s="39">
        <v>500</v>
      </c>
      <c r="E407" s="39">
        <v>386</v>
      </c>
      <c r="F407" s="39">
        <v>500</v>
      </c>
      <c r="G407" s="39">
        <v>203</v>
      </c>
      <c r="H407" s="39">
        <v>500</v>
      </c>
      <c r="I407" s="58">
        <v>10</v>
      </c>
      <c r="J407" s="58">
        <v>500</v>
      </c>
      <c r="K407" s="58">
        <v>0</v>
      </c>
      <c r="L407" s="58">
        <v>0</v>
      </c>
      <c r="M407" s="58">
        <v>0</v>
      </c>
      <c r="N407" s="58">
        <v>18750</v>
      </c>
      <c r="O407" s="58">
        <v>18571</v>
      </c>
      <c r="P407" s="58">
        <v>24000</v>
      </c>
      <c r="Q407" s="58">
        <v>25657</v>
      </c>
      <c r="R407" s="58">
        <v>24000</v>
      </c>
      <c r="S407" s="58">
        <v>18078</v>
      </c>
      <c r="T407" s="58">
        <v>24000</v>
      </c>
      <c r="U407" s="58">
        <v>16883</v>
      </c>
      <c r="V407" s="58">
        <v>22300</v>
      </c>
      <c r="W407" s="58">
        <v>23219</v>
      </c>
      <c r="X407" s="58">
        <v>15800</v>
      </c>
      <c r="Y407" s="40">
        <v>16771</v>
      </c>
      <c r="Z407" s="40">
        <v>15800</v>
      </c>
      <c r="AA407" s="40">
        <v>14015</v>
      </c>
      <c r="AB407" s="59">
        <v>19000</v>
      </c>
      <c r="AC407" s="59">
        <v>19000</v>
      </c>
      <c r="AD407" s="59">
        <v>19000</v>
      </c>
      <c r="AE407" s="16">
        <f t="shared" si="256"/>
        <v>0</v>
      </c>
      <c r="AF407" s="33">
        <f t="shared" si="257"/>
        <v>0</v>
      </c>
    </row>
    <row r="408" spans="1:32" ht="12" customHeight="1">
      <c r="A408" s="27">
        <v>2021</v>
      </c>
      <c r="B408" s="28" t="s">
        <v>111</v>
      </c>
      <c r="C408" s="39">
        <v>1346</v>
      </c>
      <c r="D408" s="39">
        <v>15000</v>
      </c>
      <c r="E408" s="39">
        <v>17741</v>
      </c>
      <c r="F408" s="39">
        <v>15000</v>
      </c>
      <c r="G408" s="39">
        <v>13069</v>
      </c>
      <c r="H408" s="39">
        <v>9000</v>
      </c>
      <c r="I408" s="58">
        <v>6970</v>
      </c>
      <c r="J408" s="58">
        <v>9000</v>
      </c>
      <c r="K408" s="58">
        <v>7880</v>
      </c>
      <c r="L408" s="58">
        <v>9000</v>
      </c>
      <c r="M408" s="58">
        <v>8261</v>
      </c>
      <c r="N408" s="58">
        <v>9000</v>
      </c>
      <c r="O408" s="58">
        <v>9120</v>
      </c>
      <c r="P408" s="58">
        <v>9000</v>
      </c>
      <c r="Q408" s="58">
        <v>11248</v>
      </c>
      <c r="R408" s="58">
        <v>10000</v>
      </c>
      <c r="S408" s="58">
        <v>8500</v>
      </c>
      <c r="T408" s="58">
        <v>13000</v>
      </c>
      <c r="U408" s="58">
        <v>10667</v>
      </c>
      <c r="V408" s="58">
        <v>300</v>
      </c>
      <c r="W408" s="58">
        <v>0</v>
      </c>
      <c r="X408" s="58">
        <v>300</v>
      </c>
      <c r="Y408" s="29">
        <v>0</v>
      </c>
      <c r="Z408" s="29">
        <v>300</v>
      </c>
      <c r="AA408" s="29">
        <v>300</v>
      </c>
      <c r="AB408" s="29">
        <v>300</v>
      </c>
      <c r="AC408" s="29">
        <v>300</v>
      </c>
      <c r="AD408" s="29">
        <v>300</v>
      </c>
      <c r="AE408" s="16">
        <f t="shared" si="256"/>
        <v>0</v>
      </c>
      <c r="AF408" s="33">
        <f t="shared" si="257"/>
        <v>0</v>
      </c>
    </row>
    <row r="409" spans="1:32" ht="12" customHeight="1">
      <c r="A409" s="27">
        <v>2022</v>
      </c>
      <c r="B409" s="28" t="s">
        <v>216</v>
      </c>
      <c r="C409" s="39">
        <v>570</v>
      </c>
      <c r="D409" s="39">
        <v>635</v>
      </c>
      <c r="E409" s="39">
        <v>572</v>
      </c>
      <c r="F409" s="39">
        <v>635</v>
      </c>
      <c r="G409" s="39">
        <v>840</v>
      </c>
      <c r="H409" s="39">
        <v>635</v>
      </c>
      <c r="I409" s="58">
        <v>525</v>
      </c>
      <c r="J409" s="58">
        <v>635</v>
      </c>
      <c r="K409" s="58">
        <v>635</v>
      </c>
      <c r="L409" s="58">
        <v>700</v>
      </c>
      <c r="M409" s="58">
        <v>684</v>
      </c>
      <c r="N409" s="58">
        <v>700</v>
      </c>
      <c r="O409" s="58">
        <v>763</v>
      </c>
      <c r="P409" s="58">
        <v>1080</v>
      </c>
      <c r="Q409" s="58">
        <v>1151</v>
      </c>
      <c r="R409" s="58">
        <v>1080</v>
      </c>
      <c r="S409" s="58">
        <v>1532</v>
      </c>
      <c r="T409" s="58">
        <v>1085</v>
      </c>
      <c r="U409" s="58">
        <v>1085</v>
      </c>
      <c r="V409" s="58">
        <v>1085</v>
      </c>
      <c r="W409" s="58">
        <v>1085</v>
      </c>
      <c r="X409" s="58">
        <v>1085</v>
      </c>
      <c r="Y409" s="40">
        <v>1103</v>
      </c>
      <c r="Z409" s="40">
        <v>1190</v>
      </c>
      <c r="AA409" s="40">
        <v>1190</v>
      </c>
      <c r="AB409" s="40">
        <v>1260</v>
      </c>
      <c r="AC409" s="40">
        <v>1260</v>
      </c>
      <c r="AD409" s="40">
        <v>1300</v>
      </c>
      <c r="AE409" s="16">
        <f t="shared" si="256"/>
        <v>40</v>
      </c>
      <c r="AF409" s="33">
        <f t="shared" si="257"/>
        <v>0.031746031746031744</v>
      </c>
    </row>
    <row r="410" spans="1:32" ht="12" customHeight="1">
      <c r="A410" s="27">
        <v>2032</v>
      </c>
      <c r="B410" s="28" t="s">
        <v>198</v>
      </c>
      <c r="C410" s="39">
        <v>5795</v>
      </c>
      <c r="D410" s="39">
        <v>4000</v>
      </c>
      <c r="E410" s="39">
        <v>3074</v>
      </c>
      <c r="F410" s="39">
        <v>4000</v>
      </c>
      <c r="G410" s="39">
        <v>4984</v>
      </c>
      <c r="H410" s="39">
        <v>4000</v>
      </c>
      <c r="I410" s="58">
        <v>4035</v>
      </c>
      <c r="J410" s="58">
        <v>4000</v>
      </c>
      <c r="K410" s="58">
        <v>6446</v>
      </c>
      <c r="L410" s="58">
        <v>4000</v>
      </c>
      <c r="M410" s="58">
        <v>4018</v>
      </c>
      <c r="N410" s="58">
        <v>4000</v>
      </c>
      <c r="O410" s="58">
        <v>3881</v>
      </c>
      <c r="P410" s="58">
        <v>4000</v>
      </c>
      <c r="Q410" s="58">
        <v>4786</v>
      </c>
      <c r="R410" s="58">
        <v>4000</v>
      </c>
      <c r="S410" s="58">
        <v>3991</v>
      </c>
      <c r="T410" s="58">
        <v>4500</v>
      </c>
      <c r="U410" s="58">
        <v>4398</v>
      </c>
      <c r="V410" s="58">
        <v>4500</v>
      </c>
      <c r="W410" s="58">
        <v>5031</v>
      </c>
      <c r="X410" s="58">
        <v>4500</v>
      </c>
      <c r="Y410" s="40">
        <v>1893</v>
      </c>
      <c r="Z410" s="40">
        <v>4500</v>
      </c>
      <c r="AA410" s="40">
        <v>5043</v>
      </c>
      <c r="AB410" s="40">
        <v>4500</v>
      </c>
      <c r="AC410" s="40">
        <v>5100</v>
      </c>
      <c r="AD410" s="40">
        <v>5400</v>
      </c>
      <c r="AE410" s="16">
        <f t="shared" si="256"/>
        <v>900</v>
      </c>
      <c r="AF410" s="33">
        <f t="shared" si="257"/>
        <v>0.2</v>
      </c>
    </row>
    <row r="411" spans="1:32" ht="12" customHeight="1">
      <c r="A411" s="27">
        <v>2062</v>
      </c>
      <c r="B411" s="28" t="s">
        <v>246</v>
      </c>
      <c r="C411" s="39">
        <v>518</v>
      </c>
      <c r="D411" s="39">
        <v>500</v>
      </c>
      <c r="E411" s="39">
        <v>403</v>
      </c>
      <c r="F411" s="39">
        <v>500</v>
      </c>
      <c r="G411" s="39">
        <v>512</v>
      </c>
      <c r="H411" s="39">
        <v>500</v>
      </c>
      <c r="I411" s="58">
        <v>486</v>
      </c>
      <c r="J411" s="58">
        <v>500</v>
      </c>
      <c r="K411" s="58">
        <v>375</v>
      </c>
      <c r="L411" s="58">
        <v>500</v>
      </c>
      <c r="M411" s="58">
        <v>446</v>
      </c>
      <c r="N411" s="58">
        <v>500</v>
      </c>
      <c r="O411" s="58">
        <v>330</v>
      </c>
      <c r="P411" s="58">
        <v>500</v>
      </c>
      <c r="Q411" s="58">
        <v>515</v>
      </c>
      <c r="R411" s="58">
        <v>720</v>
      </c>
      <c r="S411" s="58">
        <v>717</v>
      </c>
      <c r="T411" s="58">
        <v>800</v>
      </c>
      <c r="U411" s="58">
        <v>723</v>
      </c>
      <c r="V411" s="58">
        <v>800</v>
      </c>
      <c r="W411" s="58">
        <v>799</v>
      </c>
      <c r="X411" s="58">
        <v>1080</v>
      </c>
      <c r="Y411" s="40">
        <v>1110</v>
      </c>
      <c r="Z411" s="40">
        <v>1100</v>
      </c>
      <c r="AA411" s="40">
        <v>1256</v>
      </c>
      <c r="AB411" s="40">
        <v>2200</v>
      </c>
      <c r="AC411" s="40">
        <v>2200</v>
      </c>
      <c r="AD411" s="40">
        <v>2200</v>
      </c>
      <c r="AE411" s="16">
        <f t="shared" si="256"/>
        <v>0</v>
      </c>
      <c r="AF411" s="33">
        <f t="shared" si="257"/>
        <v>0</v>
      </c>
    </row>
    <row r="412" spans="1:32" ht="12" customHeight="1">
      <c r="A412" s="27">
        <v>2063</v>
      </c>
      <c r="B412" s="28" t="s">
        <v>247</v>
      </c>
      <c r="C412" s="39">
        <v>1145</v>
      </c>
      <c r="D412" s="39">
        <v>520</v>
      </c>
      <c r="E412" s="39">
        <v>276</v>
      </c>
      <c r="F412" s="39">
        <v>520</v>
      </c>
      <c r="G412" s="39">
        <v>238</v>
      </c>
      <c r="H412" s="39">
        <v>520</v>
      </c>
      <c r="I412" s="58">
        <v>48</v>
      </c>
      <c r="J412" s="58">
        <v>520</v>
      </c>
      <c r="K412" s="58">
        <v>654</v>
      </c>
      <c r="L412" s="58">
        <v>1600</v>
      </c>
      <c r="M412" s="58">
        <v>1142</v>
      </c>
      <c r="N412" s="58">
        <v>1600</v>
      </c>
      <c r="O412" s="58">
        <v>693</v>
      </c>
      <c r="P412" s="58">
        <v>1600</v>
      </c>
      <c r="Q412" s="58">
        <v>396</v>
      </c>
      <c r="R412" s="58">
        <v>1600</v>
      </c>
      <c r="S412" s="58">
        <v>312</v>
      </c>
      <c r="T412" s="58">
        <v>1600</v>
      </c>
      <c r="U412" s="58">
        <v>1001</v>
      </c>
      <c r="V412" s="58">
        <v>1800</v>
      </c>
      <c r="W412" s="58">
        <v>1764</v>
      </c>
      <c r="X412" s="58">
        <v>1800</v>
      </c>
      <c r="Y412" s="40">
        <v>1138</v>
      </c>
      <c r="Z412" s="40">
        <v>1800</v>
      </c>
      <c r="AA412" s="40">
        <v>972</v>
      </c>
      <c r="AB412" s="40">
        <v>1600</v>
      </c>
      <c r="AC412" s="40">
        <v>1000</v>
      </c>
      <c r="AD412" s="40">
        <v>1600</v>
      </c>
      <c r="AE412" s="16">
        <f t="shared" si="256"/>
        <v>0</v>
      </c>
      <c r="AF412" s="33">
        <f t="shared" si="257"/>
        <v>0</v>
      </c>
    </row>
    <row r="413" spans="1:32" ht="12" customHeight="1">
      <c r="A413" s="27">
        <v>3002</v>
      </c>
      <c r="B413" s="28" t="s">
        <v>202</v>
      </c>
      <c r="C413" s="39">
        <v>0</v>
      </c>
      <c r="D413" s="39">
        <v>200</v>
      </c>
      <c r="E413" s="39"/>
      <c r="F413" s="39">
        <v>200</v>
      </c>
      <c r="G413" s="39">
        <v>0</v>
      </c>
      <c r="H413" s="39">
        <v>200</v>
      </c>
      <c r="I413" s="58">
        <v>200</v>
      </c>
      <c r="J413" s="58">
        <v>200</v>
      </c>
      <c r="K413" s="58">
        <v>200</v>
      </c>
      <c r="L413" s="58">
        <v>200</v>
      </c>
      <c r="M413" s="58">
        <v>0</v>
      </c>
      <c r="N413" s="58">
        <v>327</v>
      </c>
      <c r="O413" s="58">
        <v>327</v>
      </c>
      <c r="P413" s="58">
        <v>380</v>
      </c>
      <c r="Q413" s="58">
        <v>380</v>
      </c>
      <c r="R413" s="58">
        <v>400</v>
      </c>
      <c r="S413" s="58">
        <v>500</v>
      </c>
      <c r="T413" s="58">
        <v>524</v>
      </c>
      <c r="U413" s="58">
        <v>524</v>
      </c>
      <c r="V413" s="58">
        <v>352</v>
      </c>
      <c r="W413" s="58">
        <v>352</v>
      </c>
      <c r="X413" s="58">
        <v>375</v>
      </c>
      <c r="Y413" s="29">
        <v>375</v>
      </c>
      <c r="Z413" s="29">
        <v>536</v>
      </c>
      <c r="AA413" s="29">
        <v>536</v>
      </c>
      <c r="AB413" s="29">
        <v>536</v>
      </c>
      <c r="AC413" s="29">
        <v>536</v>
      </c>
      <c r="AD413" s="29">
        <v>536</v>
      </c>
      <c r="AE413" s="16">
        <f t="shared" si="256"/>
        <v>0</v>
      </c>
      <c r="AF413" s="33">
        <f t="shared" si="257"/>
        <v>0</v>
      </c>
    </row>
    <row r="414" spans="1:32" s="26" customFormat="1" ht="12" customHeight="1">
      <c r="A414" s="27">
        <v>3006</v>
      </c>
      <c r="B414" s="28" t="s">
        <v>148</v>
      </c>
      <c r="C414" s="39">
        <v>1409</v>
      </c>
      <c r="D414" s="39">
        <v>1500</v>
      </c>
      <c r="E414" s="39">
        <v>1571</v>
      </c>
      <c r="F414" s="39">
        <v>1500</v>
      </c>
      <c r="G414" s="39">
        <v>1573</v>
      </c>
      <c r="H414" s="39">
        <v>1500</v>
      </c>
      <c r="I414" s="58">
        <v>1126</v>
      </c>
      <c r="J414" s="58">
        <v>1500</v>
      </c>
      <c r="K414" s="58">
        <v>1344</v>
      </c>
      <c r="L414" s="58">
        <v>1500</v>
      </c>
      <c r="M414" s="58">
        <v>1467</v>
      </c>
      <c r="N414" s="58">
        <v>1500</v>
      </c>
      <c r="O414" s="58">
        <v>1312</v>
      </c>
      <c r="P414" s="58">
        <v>1500</v>
      </c>
      <c r="Q414" s="58">
        <v>1418</v>
      </c>
      <c r="R414" s="58">
        <v>1500</v>
      </c>
      <c r="S414" s="58">
        <v>1380</v>
      </c>
      <c r="T414" s="58">
        <v>1500</v>
      </c>
      <c r="U414" s="58">
        <v>1304</v>
      </c>
      <c r="V414" s="58">
        <v>1500</v>
      </c>
      <c r="W414" s="58">
        <v>1504</v>
      </c>
      <c r="X414" s="58">
        <v>1500</v>
      </c>
      <c r="Y414" s="40">
        <v>1051</v>
      </c>
      <c r="Z414" s="40">
        <v>1500</v>
      </c>
      <c r="AA414" s="40">
        <v>1373</v>
      </c>
      <c r="AB414" s="40">
        <v>1500</v>
      </c>
      <c r="AC414" s="40">
        <v>1500</v>
      </c>
      <c r="AD414" s="40">
        <v>1500</v>
      </c>
      <c r="AE414" s="16">
        <f t="shared" si="256"/>
        <v>0</v>
      </c>
      <c r="AF414" s="33">
        <f t="shared" si="257"/>
        <v>0</v>
      </c>
    </row>
    <row r="415" spans="1:32" s="26" customFormat="1" ht="12" customHeight="1">
      <c r="A415" s="27">
        <v>3040</v>
      </c>
      <c r="B415" s="28" t="s">
        <v>235</v>
      </c>
      <c r="C415" s="39">
        <v>2794</v>
      </c>
      <c r="D415" s="39">
        <v>2200</v>
      </c>
      <c r="E415" s="39">
        <v>2200</v>
      </c>
      <c r="F415" s="39">
        <v>2200</v>
      </c>
      <c r="G415" s="39">
        <v>0</v>
      </c>
      <c r="H415" s="39">
        <v>2200</v>
      </c>
      <c r="I415" s="58">
        <v>2200</v>
      </c>
      <c r="J415" s="58">
        <v>2200</v>
      </c>
      <c r="K415" s="58">
        <v>2200</v>
      </c>
      <c r="L415" s="58">
        <v>2200</v>
      </c>
      <c r="M415" s="58">
        <v>0</v>
      </c>
      <c r="N415" s="58">
        <v>3450</v>
      </c>
      <c r="O415" s="58">
        <v>3468</v>
      </c>
      <c r="P415" s="58">
        <v>4200</v>
      </c>
      <c r="Q415" s="58">
        <v>4218</v>
      </c>
      <c r="R415" s="58">
        <v>4400</v>
      </c>
      <c r="S415" s="58">
        <v>4400</v>
      </c>
      <c r="T415" s="58">
        <v>6248</v>
      </c>
      <c r="U415" s="58">
        <v>6248</v>
      </c>
      <c r="V415" s="58">
        <v>4374</v>
      </c>
      <c r="W415" s="58">
        <v>4374</v>
      </c>
      <c r="X415" s="58">
        <v>5125</v>
      </c>
      <c r="Y415" s="40">
        <v>5125</v>
      </c>
      <c r="Z415" s="40">
        <v>7310</v>
      </c>
      <c r="AA415" s="40">
        <v>7310</v>
      </c>
      <c r="AB415" s="40">
        <v>7310</v>
      </c>
      <c r="AC415" s="40">
        <v>7310</v>
      </c>
      <c r="AD415" s="40">
        <v>7310</v>
      </c>
      <c r="AE415" s="16">
        <f t="shared" si="256"/>
        <v>0</v>
      </c>
      <c r="AF415" s="33">
        <f t="shared" si="257"/>
        <v>0</v>
      </c>
    </row>
    <row r="416" spans="1:32" s="26" customFormat="1" ht="12" customHeight="1">
      <c r="A416" s="34"/>
      <c r="B416" s="28" t="s">
        <v>141</v>
      </c>
      <c r="C416" s="38">
        <f aca="true" t="shared" si="261" ref="C416:H416">SUM(C402:C415)</f>
        <v>404732</v>
      </c>
      <c r="D416" s="38">
        <f t="shared" si="261"/>
        <v>478050</v>
      </c>
      <c r="E416" s="38">
        <f t="shared" si="261"/>
        <v>477318</v>
      </c>
      <c r="F416" s="38">
        <f>SUM(F402:F415)</f>
        <v>493050</v>
      </c>
      <c r="G416" s="38">
        <f t="shared" si="261"/>
        <v>451506</v>
      </c>
      <c r="H416" s="38">
        <f t="shared" si="261"/>
        <v>505905</v>
      </c>
      <c r="I416" s="62">
        <f aca="true" t="shared" si="262" ref="I416:X416">SUM(I402:I415)</f>
        <v>493272</v>
      </c>
      <c r="J416" s="62">
        <f t="shared" si="262"/>
        <v>597655</v>
      </c>
      <c r="K416" s="62">
        <f t="shared" si="262"/>
        <v>572962</v>
      </c>
      <c r="L416" s="62">
        <f t="shared" si="262"/>
        <v>735200</v>
      </c>
      <c r="M416" s="62">
        <f t="shared" si="262"/>
        <v>684396</v>
      </c>
      <c r="N416" s="62">
        <f t="shared" si="262"/>
        <v>715952</v>
      </c>
      <c r="O416" s="62">
        <f t="shared" si="262"/>
        <v>705754</v>
      </c>
      <c r="P416" s="62">
        <f t="shared" si="262"/>
        <v>724210</v>
      </c>
      <c r="Q416" s="62">
        <f t="shared" si="262"/>
        <v>726382</v>
      </c>
      <c r="R416" s="62">
        <f t="shared" si="262"/>
        <v>737250</v>
      </c>
      <c r="S416" s="62">
        <f t="shared" si="262"/>
        <v>677409</v>
      </c>
      <c r="T416" s="62">
        <f t="shared" si="262"/>
        <v>723498</v>
      </c>
      <c r="U416" s="62">
        <f t="shared" si="262"/>
        <v>671639</v>
      </c>
      <c r="V416" s="62">
        <f t="shared" si="262"/>
        <v>749636</v>
      </c>
      <c r="W416" s="62">
        <f t="shared" si="262"/>
        <v>649139</v>
      </c>
      <c r="X416" s="62">
        <f t="shared" si="262"/>
        <v>670729</v>
      </c>
      <c r="Y416" s="41">
        <f aca="true" t="shared" si="263" ref="Y416:AD416">SUM(Y402:Y415)</f>
        <v>636479</v>
      </c>
      <c r="Z416" s="41">
        <f t="shared" si="263"/>
        <v>649576</v>
      </c>
      <c r="AA416" s="41">
        <f t="shared" si="263"/>
        <v>616616</v>
      </c>
      <c r="AB416" s="41">
        <f t="shared" si="263"/>
        <v>613111</v>
      </c>
      <c r="AC416" s="41">
        <f t="shared" si="263"/>
        <v>614126</v>
      </c>
      <c r="AD416" s="41">
        <f t="shared" si="263"/>
        <v>534511</v>
      </c>
      <c r="AE416" s="23">
        <f t="shared" si="256"/>
        <v>-78600</v>
      </c>
      <c r="AF416" s="35">
        <f t="shared" si="257"/>
        <v>-0.12819864592219027</v>
      </c>
    </row>
    <row r="417" spans="1:32" s="26" customFormat="1" ht="12" customHeight="1">
      <c r="A417" s="34">
        <v>320</v>
      </c>
      <c r="B417" s="28" t="s">
        <v>238</v>
      </c>
      <c r="C417" s="4">
        <f>SUM(C401+C416)</f>
        <v>467893</v>
      </c>
      <c r="D417" s="4">
        <f>SUM(D401+D416)</f>
        <v>552282</v>
      </c>
      <c r="E417" s="4">
        <f>SUM(E401+E416)</f>
        <v>553053</v>
      </c>
      <c r="F417" s="4">
        <f>SUM(F401+F416)</f>
        <v>571102.709</v>
      </c>
      <c r="G417" s="4">
        <f>SUM(G416+G401)</f>
        <v>528306</v>
      </c>
      <c r="H417" s="4">
        <f aca="true" t="shared" si="264" ref="H417:X417">SUM(H401+H416)</f>
        <v>587479</v>
      </c>
      <c r="I417" s="4">
        <f t="shared" si="264"/>
        <v>568254</v>
      </c>
      <c r="J417" s="4">
        <f t="shared" si="264"/>
        <v>681837</v>
      </c>
      <c r="K417" s="4">
        <f t="shared" si="264"/>
        <v>652548</v>
      </c>
      <c r="L417" s="4">
        <f t="shared" si="264"/>
        <v>822934</v>
      </c>
      <c r="M417" s="4">
        <f t="shared" si="264"/>
        <v>756788</v>
      </c>
      <c r="N417" s="4">
        <f t="shared" si="264"/>
        <v>804579.1685</v>
      </c>
      <c r="O417" s="4">
        <f t="shared" si="264"/>
        <v>804360</v>
      </c>
      <c r="P417" s="4">
        <f t="shared" si="264"/>
        <v>816385.3125</v>
      </c>
      <c r="Q417" s="4">
        <f t="shared" si="264"/>
        <v>816292</v>
      </c>
      <c r="R417" s="4">
        <f t="shared" si="264"/>
        <v>833043.429</v>
      </c>
      <c r="S417" s="4">
        <f t="shared" si="264"/>
        <v>772275</v>
      </c>
      <c r="T417" s="4">
        <f t="shared" si="264"/>
        <v>825283.228</v>
      </c>
      <c r="U417" s="4">
        <f t="shared" si="264"/>
        <v>763611</v>
      </c>
      <c r="V417" s="4">
        <f t="shared" si="264"/>
        <v>844803.9825</v>
      </c>
      <c r="W417" s="4">
        <f t="shared" si="264"/>
        <v>744468</v>
      </c>
      <c r="X417" s="4">
        <f t="shared" si="264"/>
        <v>769280.422</v>
      </c>
      <c r="Y417" s="41">
        <f aca="true" t="shared" si="265" ref="Y417:AD417">SUM(Y401+Y416)</f>
        <v>734148</v>
      </c>
      <c r="Z417" s="41">
        <f t="shared" si="265"/>
        <v>752768.2135</v>
      </c>
      <c r="AA417" s="41">
        <f t="shared" si="265"/>
        <v>721179</v>
      </c>
      <c r="AB417" s="41">
        <f t="shared" si="265"/>
        <v>719375.5445</v>
      </c>
      <c r="AC417" s="41">
        <f t="shared" si="265"/>
        <v>719396.935</v>
      </c>
      <c r="AD417" s="41">
        <f t="shared" si="265"/>
        <v>643996.4325</v>
      </c>
      <c r="AE417" s="23">
        <f t="shared" si="256"/>
        <v>-75379.11199999996</v>
      </c>
      <c r="AF417" s="35">
        <f t="shared" si="257"/>
        <v>-0.10478409027984405</v>
      </c>
    </row>
    <row r="418" spans="1:32" ht="12" customHeight="1">
      <c r="A418" s="3">
        <v>410</v>
      </c>
      <c r="B418" s="32" t="s">
        <v>74</v>
      </c>
      <c r="C418" s="3" t="s">
        <v>1</v>
      </c>
      <c r="D418" s="6" t="s">
        <v>2</v>
      </c>
      <c r="E418" s="6" t="s">
        <v>1</v>
      </c>
      <c r="F418" s="6" t="s">
        <v>2</v>
      </c>
      <c r="G418" s="6" t="s">
        <v>1</v>
      </c>
      <c r="H418" s="6" t="s">
        <v>2</v>
      </c>
      <c r="I418" s="6" t="s">
        <v>1</v>
      </c>
      <c r="J418" s="6" t="s">
        <v>2</v>
      </c>
      <c r="K418" s="6" t="s">
        <v>1</v>
      </c>
      <c r="L418" s="6" t="s">
        <v>2</v>
      </c>
      <c r="M418" s="6" t="s">
        <v>1</v>
      </c>
      <c r="N418" s="6" t="s">
        <v>2</v>
      </c>
      <c r="O418" s="6" t="s">
        <v>1</v>
      </c>
      <c r="P418" s="6" t="s">
        <v>2</v>
      </c>
      <c r="Q418" s="6" t="s">
        <v>44</v>
      </c>
      <c r="R418" s="6" t="s">
        <v>2</v>
      </c>
      <c r="S418" s="6" t="s">
        <v>1</v>
      </c>
      <c r="T418" s="6" t="s">
        <v>2</v>
      </c>
      <c r="U418" s="6" t="s">
        <v>44</v>
      </c>
      <c r="V418" s="6" t="s">
        <v>2</v>
      </c>
      <c r="W418" s="6" t="s">
        <v>1</v>
      </c>
      <c r="X418" s="6" t="s">
        <v>2</v>
      </c>
      <c r="Y418" s="6" t="s">
        <v>1</v>
      </c>
      <c r="Z418" s="6" t="s">
        <v>2</v>
      </c>
      <c r="AA418" s="6" t="s">
        <v>1</v>
      </c>
      <c r="AB418" s="6" t="s">
        <v>2</v>
      </c>
      <c r="AC418" s="3" t="s">
        <v>190</v>
      </c>
      <c r="AD418" s="3" t="s">
        <v>2</v>
      </c>
      <c r="AE418" s="6" t="s">
        <v>4</v>
      </c>
      <c r="AF418" s="7" t="s">
        <v>5</v>
      </c>
    </row>
    <row r="419" spans="1:32" ht="12" customHeight="1">
      <c r="A419" s="3"/>
      <c r="B419" s="32"/>
      <c r="C419" s="3" t="s">
        <v>6</v>
      </c>
      <c r="D419" s="6" t="s">
        <v>7</v>
      </c>
      <c r="E419" s="6" t="s">
        <v>7</v>
      </c>
      <c r="F419" s="6" t="s">
        <v>8</v>
      </c>
      <c r="G419" s="6" t="s">
        <v>8</v>
      </c>
      <c r="H419" s="6" t="s">
        <v>9</v>
      </c>
      <c r="I419" s="6" t="s">
        <v>9</v>
      </c>
      <c r="J419" s="6" t="s">
        <v>10</v>
      </c>
      <c r="K419" s="6" t="s">
        <v>10</v>
      </c>
      <c r="L419" s="6" t="s">
        <v>11</v>
      </c>
      <c r="M419" s="6" t="s">
        <v>11</v>
      </c>
      <c r="N419" s="6" t="s">
        <v>45</v>
      </c>
      <c r="O419" s="6" t="s">
        <v>12</v>
      </c>
      <c r="P419" s="6" t="s">
        <v>46</v>
      </c>
      <c r="Q419" s="6" t="s">
        <v>46</v>
      </c>
      <c r="R419" s="6" t="s">
        <v>47</v>
      </c>
      <c r="S419" s="6" t="s">
        <v>14</v>
      </c>
      <c r="T419" s="6" t="s">
        <v>15</v>
      </c>
      <c r="U419" s="6" t="s">
        <v>15</v>
      </c>
      <c r="V419" s="6" t="s">
        <v>16</v>
      </c>
      <c r="W419" s="6" t="s">
        <v>16</v>
      </c>
      <c r="X419" s="6" t="s">
        <v>17</v>
      </c>
      <c r="Y419" s="6" t="s">
        <v>17</v>
      </c>
      <c r="Z419" s="6" t="s">
        <v>18</v>
      </c>
      <c r="AA419" s="6" t="s">
        <v>18</v>
      </c>
      <c r="AB419" s="6" t="s">
        <v>19</v>
      </c>
      <c r="AC419" s="6" t="s">
        <v>19</v>
      </c>
      <c r="AD419" s="6" t="s">
        <v>441</v>
      </c>
      <c r="AE419" s="6" t="s">
        <v>442</v>
      </c>
      <c r="AF419" s="7" t="s">
        <v>442</v>
      </c>
    </row>
    <row r="420" spans="1:32" ht="12" customHeight="1">
      <c r="A420" s="27">
        <v>2100</v>
      </c>
      <c r="B420" s="28" t="s">
        <v>248</v>
      </c>
      <c r="G420" s="63">
        <v>0</v>
      </c>
      <c r="H420" s="39">
        <v>3250</v>
      </c>
      <c r="I420" s="39">
        <v>3250</v>
      </c>
      <c r="J420" s="39">
        <v>3250</v>
      </c>
      <c r="K420" s="39">
        <v>3250</v>
      </c>
      <c r="L420" s="39">
        <v>3250</v>
      </c>
      <c r="M420" s="39">
        <v>3250</v>
      </c>
      <c r="N420" s="39">
        <v>3250</v>
      </c>
      <c r="O420" s="39">
        <v>3250</v>
      </c>
      <c r="P420" s="39">
        <v>3250</v>
      </c>
      <c r="Q420" s="39">
        <v>3250</v>
      </c>
      <c r="R420" s="39">
        <f>SUM(P420*1.03)</f>
        <v>3347.5</v>
      </c>
      <c r="S420" s="39">
        <f aca="true" t="shared" si="266" ref="S420:U432">SUM(Q420*1.03)</f>
        <v>3347.5</v>
      </c>
      <c r="T420" s="39">
        <f t="shared" si="266"/>
        <v>3447.925</v>
      </c>
      <c r="U420" s="39">
        <v>3448</v>
      </c>
      <c r="V420" s="39">
        <f>SUM(T420*1)</f>
        <v>3447.925</v>
      </c>
      <c r="W420" s="39">
        <f>SUM(U420*1)</f>
        <v>3448</v>
      </c>
      <c r="X420" s="39">
        <f aca="true" t="shared" si="267" ref="X420:Z434">SUM(V420*1)</f>
        <v>3447.925</v>
      </c>
      <c r="Y420" s="39">
        <f t="shared" si="267"/>
        <v>3448</v>
      </c>
      <c r="Z420" s="39">
        <v>3500</v>
      </c>
      <c r="AA420" s="39">
        <v>3500</v>
      </c>
      <c r="AB420" s="39">
        <v>3600</v>
      </c>
      <c r="AC420" s="39">
        <v>3600</v>
      </c>
      <c r="AD420" s="39">
        <v>3600</v>
      </c>
      <c r="AE420" s="16">
        <f>SUM(AD420-AB420)</f>
        <v>0</v>
      </c>
      <c r="AF420" s="33">
        <f>SUM(AE420/AB420)</f>
        <v>0</v>
      </c>
    </row>
    <row r="421" spans="1:32" ht="12" customHeight="1">
      <c r="A421" s="27">
        <v>2100</v>
      </c>
      <c r="B421" s="28" t="s">
        <v>249</v>
      </c>
      <c r="C421" s="39">
        <v>5000</v>
      </c>
      <c r="D421" s="39">
        <v>5000</v>
      </c>
      <c r="E421" s="39">
        <v>5000</v>
      </c>
      <c r="F421" s="39">
        <v>5000</v>
      </c>
      <c r="G421" s="39">
        <v>5000</v>
      </c>
      <c r="H421" s="39">
        <v>1750</v>
      </c>
      <c r="I421" s="39">
        <v>1750</v>
      </c>
      <c r="J421" s="39">
        <v>1750</v>
      </c>
      <c r="K421" s="39">
        <v>1750</v>
      </c>
      <c r="L421" s="39">
        <v>1750</v>
      </c>
      <c r="M421" s="39">
        <v>1750</v>
      </c>
      <c r="N421" s="39">
        <v>1750</v>
      </c>
      <c r="O421" s="39">
        <v>1750</v>
      </c>
      <c r="P421" s="39">
        <v>1750</v>
      </c>
      <c r="Q421" s="39">
        <v>1750</v>
      </c>
      <c r="R421" s="39">
        <f aca="true" t="shared" si="268" ref="R421:R432">SUM(P421*1.03)</f>
        <v>1802.5</v>
      </c>
      <c r="S421" s="39">
        <f t="shared" si="266"/>
        <v>1802.5</v>
      </c>
      <c r="T421" s="39">
        <f t="shared" si="266"/>
        <v>1856.575</v>
      </c>
      <c r="U421" s="39">
        <f t="shared" si="266"/>
        <v>1856.575</v>
      </c>
      <c r="V421" s="39">
        <f aca="true" t="shared" si="269" ref="V421:W434">SUM(T421*1)</f>
        <v>1856.575</v>
      </c>
      <c r="W421" s="39">
        <f t="shared" si="269"/>
        <v>1856.575</v>
      </c>
      <c r="X421" s="39">
        <f t="shared" si="267"/>
        <v>1856.575</v>
      </c>
      <c r="Y421" s="39">
        <f t="shared" si="267"/>
        <v>1856.575</v>
      </c>
      <c r="Z421" s="39">
        <v>2000</v>
      </c>
      <c r="AA421" s="39">
        <v>2000</v>
      </c>
      <c r="AB421" s="39">
        <v>2100</v>
      </c>
      <c r="AC421" s="39">
        <v>2100</v>
      </c>
      <c r="AD421" s="39">
        <v>2100</v>
      </c>
      <c r="AE421" s="16">
        <f aca="true" t="shared" si="270" ref="AE421:AE436">SUM(AD421-AB421)</f>
        <v>0</v>
      </c>
      <c r="AF421" s="33">
        <f aca="true" t="shared" si="271" ref="AF421:AF436">SUM(AE421/AB421)</f>
        <v>0</v>
      </c>
    </row>
    <row r="422" spans="1:32" ht="12" customHeight="1">
      <c r="A422" s="27">
        <v>2101</v>
      </c>
      <c r="B422" s="28" t="s">
        <v>250</v>
      </c>
      <c r="C422" s="39">
        <v>1000</v>
      </c>
      <c r="D422" s="39">
        <v>1000</v>
      </c>
      <c r="E422" s="39">
        <v>1000</v>
      </c>
      <c r="F422" s="39">
        <v>1000</v>
      </c>
      <c r="G422" s="39">
        <v>1000</v>
      </c>
      <c r="H422" s="39">
        <v>1000</v>
      </c>
      <c r="I422" s="39">
        <v>1000</v>
      </c>
      <c r="J422" s="39">
        <v>1000</v>
      </c>
      <c r="K422" s="39">
        <v>1000</v>
      </c>
      <c r="L422" s="39">
        <v>1000</v>
      </c>
      <c r="M422" s="39">
        <v>1000</v>
      </c>
      <c r="N422" s="39">
        <v>1000</v>
      </c>
      <c r="O422" s="39">
        <v>1000</v>
      </c>
      <c r="P422" s="39">
        <v>1000</v>
      </c>
      <c r="Q422" s="39">
        <v>1000</v>
      </c>
      <c r="R422" s="39">
        <f t="shared" si="268"/>
        <v>1030</v>
      </c>
      <c r="S422" s="39">
        <v>1000</v>
      </c>
      <c r="T422" s="39">
        <f t="shared" si="266"/>
        <v>1060.9</v>
      </c>
      <c r="U422" s="39">
        <v>1061</v>
      </c>
      <c r="V422" s="39">
        <f t="shared" si="269"/>
        <v>1060.9</v>
      </c>
      <c r="W422" s="39">
        <f t="shared" si="269"/>
        <v>1061</v>
      </c>
      <c r="X422" s="39">
        <f t="shared" si="267"/>
        <v>1060.9</v>
      </c>
      <c r="Y422" s="39">
        <f t="shared" si="267"/>
        <v>1061</v>
      </c>
      <c r="Z422" s="39">
        <v>1200</v>
      </c>
      <c r="AA422" s="39">
        <v>1200</v>
      </c>
      <c r="AB422" s="39">
        <v>1250</v>
      </c>
      <c r="AC422" s="39">
        <v>1250</v>
      </c>
      <c r="AD422" s="39">
        <v>1250</v>
      </c>
      <c r="AE422" s="16">
        <f t="shared" si="270"/>
        <v>0</v>
      </c>
      <c r="AF422" s="33">
        <f t="shared" si="271"/>
        <v>0</v>
      </c>
    </row>
    <row r="423" spans="1:32" ht="12" customHeight="1">
      <c r="A423" s="27">
        <v>2103</v>
      </c>
      <c r="B423" s="28" t="s">
        <v>251</v>
      </c>
      <c r="C423" s="39">
        <v>4000</v>
      </c>
      <c r="D423" s="39">
        <v>4000</v>
      </c>
      <c r="E423" s="39">
        <v>4000</v>
      </c>
      <c r="F423" s="39">
        <v>4000</v>
      </c>
      <c r="G423" s="39">
        <v>4000</v>
      </c>
      <c r="H423" s="39">
        <v>4000</v>
      </c>
      <c r="I423" s="39">
        <v>4000</v>
      </c>
      <c r="J423" s="39">
        <v>4000</v>
      </c>
      <c r="K423" s="39">
        <v>4000</v>
      </c>
      <c r="L423" s="39">
        <v>4000</v>
      </c>
      <c r="M423" s="39">
        <v>4000</v>
      </c>
      <c r="N423" s="39">
        <v>4000</v>
      </c>
      <c r="O423" s="39">
        <v>4000</v>
      </c>
      <c r="P423" s="39">
        <v>4000</v>
      </c>
      <c r="Q423" s="39">
        <v>4000</v>
      </c>
      <c r="R423" s="39">
        <f t="shared" si="268"/>
        <v>4120</v>
      </c>
      <c r="S423" s="39">
        <f t="shared" si="266"/>
        <v>4120</v>
      </c>
      <c r="T423" s="39">
        <f t="shared" si="266"/>
        <v>4243.6</v>
      </c>
      <c r="U423" s="39">
        <f t="shared" si="266"/>
        <v>4243.6</v>
      </c>
      <c r="V423" s="39">
        <f t="shared" si="269"/>
        <v>4243.6</v>
      </c>
      <c r="W423" s="39">
        <f t="shared" si="269"/>
        <v>4243.6</v>
      </c>
      <c r="X423" s="39">
        <f t="shared" si="267"/>
        <v>4243.6</v>
      </c>
      <c r="Y423" s="39">
        <f t="shared" si="267"/>
        <v>4243.6</v>
      </c>
      <c r="Z423" s="39">
        <v>3500</v>
      </c>
      <c r="AA423" s="39">
        <v>3500</v>
      </c>
      <c r="AB423" s="39">
        <v>3600</v>
      </c>
      <c r="AC423" s="39">
        <v>3600</v>
      </c>
      <c r="AD423" s="39">
        <v>3600</v>
      </c>
      <c r="AE423" s="16">
        <f t="shared" si="270"/>
        <v>0</v>
      </c>
      <c r="AF423" s="33">
        <f t="shared" si="271"/>
        <v>0</v>
      </c>
    </row>
    <row r="424" spans="1:32" ht="12" customHeight="1" hidden="1">
      <c r="A424" s="27">
        <v>2104</v>
      </c>
      <c r="B424" s="28" t="s">
        <v>252</v>
      </c>
      <c r="C424" s="39">
        <v>0</v>
      </c>
      <c r="D424" s="39">
        <v>1000</v>
      </c>
      <c r="E424" s="39">
        <v>1000</v>
      </c>
      <c r="F424" s="39">
        <v>1000</v>
      </c>
      <c r="G424" s="39">
        <v>1000</v>
      </c>
      <c r="H424" s="39">
        <v>1000</v>
      </c>
      <c r="I424" s="39">
        <v>1000</v>
      </c>
      <c r="J424" s="39">
        <v>1000</v>
      </c>
      <c r="K424" s="39">
        <v>1000</v>
      </c>
      <c r="L424" s="39">
        <v>1000</v>
      </c>
      <c r="M424" s="39">
        <v>1000</v>
      </c>
      <c r="N424" s="39">
        <v>1000</v>
      </c>
      <c r="O424" s="39">
        <v>1000</v>
      </c>
      <c r="P424" s="39">
        <v>1000</v>
      </c>
      <c r="Q424" s="39">
        <v>1000</v>
      </c>
      <c r="R424" s="39">
        <f t="shared" si="268"/>
        <v>1030</v>
      </c>
      <c r="S424" s="39">
        <v>1061</v>
      </c>
      <c r="T424" s="39">
        <f t="shared" si="266"/>
        <v>1060.9</v>
      </c>
      <c r="U424" s="39">
        <v>1061</v>
      </c>
      <c r="V424" s="39">
        <f t="shared" si="269"/>
        <v>1060.9</v>
      </c>
      <c r="W424" s="39">
        <v>0</v>
      </c>
      <c r="X424" s="39">
        <f t="shared" si="267"/>
        <v>1060.9</v>
      </c>
      <c r="Y424" s="39">
        <v>1200</v>
      </c>
      <c r="Z424" s="39">
        <v>0</v>
      </c>
      <c r="AA424" s="39">
        <v>0</v>
      </c>
      <c r="AB424" s="39">
        <v>0</v>
      </c>
      <c r="AC424" s="39">
        <v>0</v>
      </c>
      <c r="AD424" s="39">
        <v>0</v>
      </c>
      <c r="AE424" s="16">
        <f t="shared" si="270"/>
        <v>0</v>
      </c>
      <c r="AF424" s="33"/>
    </row>
    <row r="425" spans="1:32" ht="12" customHeight="1" hidden="1">
      <c r="A425" s="27">
        <v>2106</v>
      </c>
      <c r="B425" s="28" t="s">
        <v>253</v>
      </c>
      <c r="C425" s="39">
        <v>3100</v>
      </c>
      <c r="D425" s="39">
        <v>3600</v>
      </c>
      <c r="E425" s="39">
        <v>3600</v>
      </c>
      <c r="F425" s="39">
        <v>3600</v>
      </c>
      <c r="G425" s="39">
        <v>3600</v>
      </c>
      <c r="H425" s="39">
        <v>3600</v>
      </c>
      <c r="I425" s="39">
        <v>3600</v>
      </c>
      <c r="J425" s="39">
        <v>3600</v>
      </c>
      <c r="K425" s="39">
        <v>3600</v>
      </c>
      <c r="L425" s="39">
        <v>3600</v>
      </c>
      <c r="M425" s="39">
        <v>3600</v>
      </c>
      <c r="N425" s="39">
        <v>3600</v>
      </c>
      <c r="O425" s="39">
        <v>3600</v>
      </c>
      <c r="P425" s="39">
        <v>3600</v>
      </c>
      <c r="Q425" s="39">
        <v>3600</v>
      </c>
      <c r="R425" s="39">
        <f t="shared" si="268"/>
        <v>3708</v>
      </c>
      <c r="S425" s="39">
        <f t="shared" si="266"/>
        <v>3708</v>
      </c>
      <c r="T425" s="39">
        <v>0</v>
      </c>
      <c r="U425" s="39">
        <v>0</v>
      </c>
      <c r="V425" s="39">
        <f t="shared" si="269"/>
        <v>0</v>
      </c>
      <c r="W425" s="39">
        <f t="shared" si="269"/>
        <v>0</v>
      </c>
      <c r="X425" s="39">
        <f t="shared" si="267"/>
        <v>0</v>
      </c>
      <c r="Y425" s="39">
        <f t="shared" si="267"/>
        <v>0</v>
      </c>
      <c r="Z425" s="39">
        <f t="shared" si="267"/>
        <v>0</v>
      </c>
      <c r="AA425" s="39">
        <f>SUM(Y425*1)</f>
        <v>0</v>
      </c>
      <c r="AB425" s="39">
        <f>SUM(Z425*1)</f>
        <v>0</v>
      </c>
      <c r="AC425" s="39">
        <f>SUM(AA425*1)</f>
        <v>0</v>
      </c>
      <c r="AD425" s="39">
        <f>SUM(AB425*1)</f>
        <v>0</v>
      </c>
      <c r="AE425" s="16">
        <f t="shared" si="270"/>
        <v>0</v>
      </c>
      <c r="AF425" s="33"/>
    </row>
    <row r="426" spans="1:32" ht="12" customHeight="1">
      <c r="A426" s="27">
        <v>2107</v>
      </c>
      <c r="B426" s="28" t="s">
        <v>254</v>
      </c>
      <c r="C426" s="39">
        <v>1000</v>
      </c>
      <c r="D426" s="39">
        <v>1000</v>
      </c>
      <c r="E426" s="39">
        <v>1000</v>
      </c>
      <c r="F426" s="39">
        <v>1000</v>
      </c>
      <c r="G426" s="39">
        <v>1000</v>
      </c>
      <c r="H426" s="39">
        <v>1000</v>
      </c>
      <c r="I426" s="39">
        <v>1000</v>
      </c>
      <c r="J426" s="39">
        <v>1000</v>
      </c>
      <c r="K426" s="39">
        <v>1000</v>
      </c>
      <c r="L426" s="39">
        <v>1000</v>
      </c>
      <c r="M426" s="39">
        <v>1000</v>
      </c>
      <c r="N426" s="39">
        <v>1000</v>
      </c>
      <c r="O426" s="39">
        <v>1000</v>
      </c>
      <c r="P426" s="39">
        <v>1000</v>
      </c>
      <c r="Q426" s="39">
        <v>1000</v>
      </c>
      <c r="R426" s="39">
        <f t="shared" si="268"/>
        <v>1030</v>
      </c>
      <c r="S426" s="39">
        <v>1061</v>
      </c>
      <c r="T426" s="39">
        <f t="shared" si="266"/>
        <v>1060.9</v>
      </c>
      <c r="U426" s="39">
        <v>1061</v>
      </c>
      <c r="V426" s="39">
        <f t="shared" si="269"/>
        <v>1060.9</v>
      </c>
      <c r="W426" s="39">
        <f t="shared" si="269"/>
        <v>1061</v>
      </c>
      <c r="X426" s="39">
        <f t="shared" si="267"/>
        <v>1060.9</v>
      </c>
      <c r="Y426" s="39">
        <f t="shared" si="267"/>
        <v>1061</v>
      </c>
      <c r="Z426" s="39">
        <v>1200</v>
      </c>
      <c r="AA426" s="39">
        <v>1200</v>
      </c>
      <c r="AB426" s="39">
        <v>1250</v>
      </c>
      <c r="AC426" s="39">
        <v>1250</v>
      </c>
      <c r="AD426" s="39">
        <v>1250</v>
      </c>
      <c r="AE426" s="16">
        <f t="shared" si="270"/>
        <v>0</v>
      </c>
      <c r="AF426" s="33">
        <f t="shared" si="271"/>
        <v>0</v>
      </c>
    </row>
    <row r="427" spans="1:32" ht="12" customHeight="1">
      <c r="A427" s="27">
        <v>2110</v>
      </c>
      <c r="B427" s="28" t="s">
        <v>255</v>
      </c>
      <c r="C427" s="39">
        <v>1050</v>
      </c>
      <c r="D427" s="39">
        <v>1103</v>
      </c>
      <c r="E427" s="39">
        <v>1103</v>
      </c>
      <c r="F427" s="39">
        <v>1103</v>
      </c>
      <c r="G427" s="39">
        <v>1103</v>
      </c>
      <c r="H427" s="39">
        <v>1103</v>
      </c>
      <c r="I427" s="39">
        <v>1103</v>
      </c>
      <c r="J427" s="39">
        <v>1103</v>
      </c>
      <c r="K427" s="39">
        <v>1103</v>
      </c>
      <c r="L427" s="39">
        <v>1103</v>
      </c>
      <c r="M427" s="39">
        <v>1103</v>
      </c>
      <c r="N427" s="39">
        <v>1103</v>
      </c>
      <c r="O427" s="39">
        <v>1103</v>
      </c>
      <c r="P427" s="39">
        <v>1103</v>
      </c>
      <c r="Q427" s="39">
        <v>1103</v>
      </c>
      <c r="R427" s="39">
        <f t="shared" si="268"/>
        <v>1136.09</v>
      </c>
      <c r="S427" s="39">
        <f t="shared" si="266"/>
        <v>1136.09</v>
      </c>
      <c r="T427" s="39">
        <f t="shared" si="266"/>
        <v>1170.1726999999998</v>
      </c>
      <c r="U427" s="39">
        <f t="shared" si="266"/>
        <v>1170.1726999999998</v>
      </c>
      <c r="V427" s="39">
        <f t="shared" si="269"/>
        <v>1170.1726999999998</v>
      </c>
      <c r="W427" s="39">
        <f t="shared" si="269"/>
        <v>1170.1726999999998</v>
      </c>
      <c r="X427" s="39">
        <f t="shared" si="267"/>
        <v>1170.1726999999998</v>
      </c>
      <c r="Y427" s="39">
        <f t="shared" si="267"/>
        <v>1170.1726999999998</v>
      </c>
      <c r="Z427" s="39">
        <v>1200</v>
      </c>
      <c r="AA427" s="39">
        <v>1200</v>
      </c>
      <c r="AB427" s="39">
        <v>1250</v>
      </c>
      <c r="AC427" s="39">
        <v>1250</v>
      </c>
      <c r="AD427" s="39">
        <v>1250</v>
      </c>
      <c r="AE427" s="16">
        <f t="shared" si="270"/>
        <v>0</v>
      </c>
      <c r="AF427" s="33">
        <f t="shared" si="271"/>
        <v>0</v>
      </c>
    </row>
    <row r="428" spans="1:32" ht="12" customHeight="1">
      <c r="A428" s="27">
        <v>2111</v>
      </c>
      <c r="B428" s="28" t="s">
        <v>256</v>
      </c>
      <c r="C428" s="39">
        <v>1000</v>
      </c>
      <c r="D428" s="39">
        <v>1030</v>
      </c>
      <c r="E428" s="39">
        <v>1030</v>
      </c>
      <c r="F428" s="39">
        <v>1030</v>
      </c>
      <c r="G428" s="39">
        <v>1030</v>
      </c>
      <c r="H428" s="39">
        <v>1030</v>
      </c>
      <c r="I428" s="39">
        <v>1030</v>
      </c>
      <c r="J428" s="39">
        <v>1030</v>
      </c>
      <c r="K428" s="39">
        <v>1030</v>
      </c>
      <c r="L428" s="39">
        <v>1030</v>
      </c>
      <c r="M428" s="39">
        <v>1030</v>
      </c>
      <c r="N428" s="39">
        <v>1030</v>
      </c>
      <c r="O428" s="39">
        <v>1030</v>
      </c>
      <c r="P428" s="39">
        <v>1030</v>
      </c>
      <c r="Q428" s="39">
        <v>1030</v>
      </c>
      <c r="R428" s="39">
        <f t="shared" si="268"/>
        <v>1060.9</v>
      </c>
      <c r="S428" s="39">
        <v>1200</v>
      </c>
      <c r="T428" s="39">
        <v>1200</v>
      </c>
      <c r="U428" s="39">
        <v>1200</v>
      </c>
      <c r="V428" s="39">
        <f t="shared" si="269"/>
        <v>1200</v>
      </c>
      <c r="W428" s="39">
        <f t="shared" si="269"/>
        <v>1200</v>
      </c>
      <c r="X428" s="39">
        <f t="shared" si="267"/>
        <v>1200</v>
      </c>
      <c r="Y428" s="39">
        <f t="shared" si="267"/>
        <v>1200</v>
      </c>
      <c r="Z428" s="39">
        <f t="shared" si="267"/>
        <v>1200</v>
      </c>
      <c r="AA428" s="39">
        <f>SUM(Y428*1)</f>
        <v>1200</v>
      </c>
      <c r="AB428" s="39">
        <v>1250</v>
      </c>
      <c r="AC428" s="39">
        <v>1250</v>
      </c>
      <c r="AD428" s="39">
        <v>1250</v>
      </c>
      <c r="AE428" s="16">
        <f t="shared" si="270"/>
        <v>0</v>
      </c>
      <c r="AF428" s="33">
        <f t="shared" si="271"/>
        <v>0</v>
      </c>
    </row>
    <row r="429" spans="1:32" ht="12" customHeight="1">
      <c r="A429" s="27">
        <v>2113</v>
      </c>
      <c r="B429" s="28" t="s">
        <v>257</v>
      </c>
      <c r="C429" s="39">
        <v>1000</v>
      </c>
      <c r="D429" s="39">
        <v>1000</v>
      </c>
      <c r="E429" s="39">
        <v>1000</v>
      </c>
      <c r="F429" s="39">
        <v>1000</v>
      </c>
      <c r="G429" s="39">
        <v>1000</v>
      </c>
      <c r="H429" s="39">
        <v>1000</v>
      </c>
      <c r="I429" s="39">
        <v>1000</v>
      </c>
      <c r="J429" s="39">
        <v>1000</v>
      </c>
      <c r="K429" s="39">
        <v>1000</v>
      </c>
      <c r="L429" s="39">
        <v>1000</v>
      </c>
      <c r="M429" s="39">
        <v>1000</v>
      </c>
      <c r="N429" s="39">
        <v>1000</v>
      </c>
      <c r="O429" s="39">
        <v>1000</v>
      </c>
      <c r="P429" s="39">
        <v>1000</v>
      </c>
      <c r="Q429" s="39">
        <v>1000</v>
      </c>
      <c r="R429" s="39">
        <f t="shared" si="268"/>
        <v>1030</v>
      </c>
      <c r="S429" s="39">
        <v>1061</v>
      </c>
      <c r="T429" s="39">
        <f t="shared" si="266"/>
        <v>1060.9</v>
      </c>
      <c r="U429" s="39">
        <v>1061</v>
      </c>
      <c r="V429" s="39">
        <f t="shared" si="269"/>
        <v>1060.9</v>
      </c>
      <c r="W429" s="39">
        <f t="shared" si="269"/>
        <v>1061</v>
      </c>
      <c r="X429" s="39">
        <f t="shared" si="267"/>
        <v>1060.9</v>
      </c>
      <c r="Y429" s="39">
        <f t="shared" si="267"/>
        <v>1061</v>
      </c>
      <c r="Z429" s="39">
        <v>1200</v>
      </c>
      <c r="AA429" s="39">
        <v>1200</v>
      </c>
      <c r="AB429" s="39">
        <v>1250</v>
      </c>
      <c r="AC429" s="39">
        <v>1250</v>
      </c>
      <c r="AD429" s="39">
        <v>1250</v>
      </c>
      <c r="AE429" s="16">
        <f t="shared" si="270"/>
        <v>0</v>
      </c>
      <c r="AF429" s="33">
        <f t="shared" si="271"/>
        <v>0</v>
      </c>
    </row>
    <row r="430" spans="1:32" ht="12" customHeight="1">
      <c r="A430" s="27">
        <v>2114</v>
      </c>
      <c r="B430" s="28" t="s">
        <v>258</v>
      </c>
      <c r="C430" s="39">
        <v>750</v>
      </c>
      <c r="D430" s="39">
        <v>1000</v>
      </c>
      <c r="E430" s="39">
        <v>1000</v>
      </c>
      <c r="F430" s="39">
        <v>1000</v>
      </c>
      <c r="G430" s="39">
        <v>1000</v>
      </c>
      <c r="H430" s="39">
        <v>1000</v>
      </c>
      <c r="I430" s="39">
        <v>1000</v>
      </c>
      <c r="J430" s="39">
        <v>1000</v>
      </c>
      <c r="K430" s="39">
        <v>1000</v>
      </c>
      <c r="L430" s="39">
        <v>1000</v>
      </c>
      <c r="M430" s="39">
        <v>1000</v>
      </c>
      <c r="N430" s="39">
        <v>1000</v>
      </c>
      <c r="O430" s="39">
        <v>1000</v>
      </c>
      <c r="P430" s="39">
        <v>1000</v>
      </c>
      <c r="Q430" s="39">
        <v>1000</v>
      </c>
      <c r="R430" s="39">
        <f t="shared" si="268"/>
        <v>1030</v>
      </c>
      <c r="S430" s="39">
        <v>1061</v>
      </c>
      <c r="T430" s="39">
        <f t="shared" si="266"/>
        <v>1060.9</v>
      </c>
      <c r="U430" s="39">
        <v>1061</v>
      </c>
      <c r="V430" s="39">
        <f t="shared" si="269"/>
        <v>1060.9</v>
      </c>
      <c r="W430" s="39">
        <f t="shared" si="269"/>
        <v>1061</v>
      </c>
      <c r="X430" s="39">
        <f t="shared" si="267"/>
        <v>1060.9</v>
      </c>
      <c r="Y430" s="39">
        <f t="shared" si="267"/>
        <v>1061</v>
      </c>
      <c r="Z430" s="39">
        <v>1200</v>
      </c>
      <c r="AA430" s="39">
        <v>1200</v>
      </c>
      <c r="AB430" s="39">
        <v>1250</v>
      </c>
      <c r="AC430" s="39">
        <v>1250</v>
      </c>
      <c r="AD430" s="39">
        <v>1250</v>
      </c>
      <c r="AE430" s="16">
        <f t="shared" si="270"/>
        <v>0</v>
      </c>
      <c r="AF430" s="33">
        <f t="shared" si="271"/>
        <v>0</v>
      </c>
    </row>
    <row r="431" spans="1:32" ht="12" customHeight="1">
      <c r="A431" s="27">
        <v>2116</v>
      </c>
      <c r="B431" s="28" t="s">
        <v>259</v>
      </c>
      <c r="C431" s="39">
        <v>800</v>
      </c>
      <c r="D431" s="39">
        <v>1000</v>
      </c>
      <c r="E431" s="39">
        <v>1000</v>
      </c>
      <c r="F431" s="39">
        <v>1000</v>
      </c>
      <c r="G431" s="39">
        <v>1000</v>
      </c>
      <c r="H431" s="39">
        <v>1000</v>
      </c>
      <c r="I431" s="39">
        <v>1000</v>
      </c>
      <c r="J431" s="39">
        <v>1000</v>
      </c>
      <c r="K431" s="39">
        <v>1000</v>
      </c>
      <c r="L431" s="39">
        <v>1000</v>
      </c>
      <c r="M431" s="39">
        <v>1000</v>
      </c>
      <c r="N431" s="39">
        <v>1000</v>
      </c>
      <c r="O431" s="39">
        <v>1000</v>
      </c>
      <c r="P431" s="39">
        <v>0</v>
      </c>
      <c r="Q431" s="39">
        <v>0</v>
      </c>
      <c r="R431" s="39">
        <f t="shared" si="268"/>
        <v>0</v>
      </c>
      <c r="S431" s="39">
        <f t="shared" si="266"/>
        <v>0</v>
      </c>
      <c r="T431" s="39">
        <f t="shared" si="266"/>
        <v>0</v>
      </c>
      <c r="U431" s="39">
        <f t="shared" si="266"/>
        <v>0</v>
      </c>
      <c r="V431" s="39">
        <f t="shared" si="269"/>
        <v>0</v>
      </c>
      <c r="W431" s="39">
        <f t="shared" si="269"/>
        <v>0</v>
      </c>
      <c r="X431" s="39">
        <f t="shared" si="267"/>
        <v>0</v>
      </c>
      <c r="Y431" s="39">
        <f t="shared" si="267"/>
        <v>0</v>
      </c>
      <c r="Z431" s="39">
        <v>1200</v>
      </c>
      <c r="AA431" s="39">
        <v>1200</v>
      </c>
      <c r="AB431" s="39">
        <v>1250</v>
      </c>
      <c r="AC431" s="39">
        <v>1250</v>
      </c>
      <c r="AD431" s="39">
        <v>1250</v>
      </c>
      <c r="AE431" s="16">
        <f t="shared" si="270"/>
        <v>0</v>
      </c>
      <c r="AF431" s="33">
        <f t="shared" si="271"/>
        <v>0</v>
      </c>
    </row>
    <row r="432" spans="1:32" ht="12" customHeight="1">
      <c r="A432" s="27">
        <v>2118</v>
      </c>
      <c r="B432" s="28" t="s">
        <v>260</v>
      </c>
      <c r="C432" s="39">
        <v>1000</v>
      </c>
      <c r="D432" s="39">
        <v>1000</v>
      </c>
      <c r="E432" s="39">
        <v>1000</v>
      </c>
      <c r="F432" s="39">
        <v>1000</v>
      </c>
      <c r="G432" s="39">
        <v>1000</v>
      </c>
      <c r="H432" s="39">
        <v>1000</v>
      </c>
      <c r="I432" s="39">
        <v>1000</v>
      </c>
      <c r="J432" s="39">
        <v>1000</v>
      </c>
      <c r="K432" s="39">
        <v>1000</v>
      </c>
      <c r="L432" s="39">
        <v>1000</v>
      </c>
      <c r="M432" s="39">
        <v>1000</v>
      </c>
      <c r="N432" s="39">
        <v>1000</v>
      </c>
      <c r="O432" s="39">
        <v>1000</v>
      </c>
      <c r="P432" s="39">
        <v>1000</v>
      </c>
      <c r="Q432" s="39">
        <v>1000</v>
      </c>
      <c r="R432" s="39">
        <f t="shared" si="268"/>
        <v>1030</v>
      </c>
      <c r="S432" s="39">
        <v>1061</v>
      </c>
      <c r="T432" s="39">
        <f t="shared" si="266"/>
        <v>1060.9</v>
      </c>
      <c r="U432" s="39">
        <v>1061</v>
      </c>
      <c r="V432" s="39">
        <f t="shared" si="269"/>
        <v>1060.9</v>
      </c>
      <c r="W432" s="39">
        <f t="shared" si="269"/>
        <v>1061</v>
      </c>
      <c r="X432" s="39">
        <f t="shared" si="267"/>
        <v>1060.9</v>
      </c>
      <c r="Y432" s="39">
        <f t="shared" si="267"/>
        <v>1061</v>
      </c>
      <c r="Z432" s="39">
        <v>1200</v>
      </c>
      <c r="AA432" s="39">
        <v>1200</v>
      </c>
      <c r="AB432" s="39">
        <v>1250</v>
      </c>
      <c r="AC432" s="39">
        <v>1250</v>
      </c>
      <c r="AD432" s="39">
        <v>1250</v>
      </c>
      <c r="AE432" s="16">
        <f t="shared" si="270"/>
        <v>0</v>
      </c>
      <c r="AF432" s="33">
        <f t="shared" si="271"/>
        <v>0</v>
      </c>
    </row>
    <row r="433" spans="1:32" ht="12" customHeight="1">
      <c r="A433" s="27">
        <v>2121</v>
      </c>
      <c r="B433" s="28" t="s">
        <v>261</v>
      </c>
      <c r="C433" s="39">
        <v>1000</v>
      </c>
      <c r="D433" s="39">
        <v>1000</v>
      </c>
      <c r="E433" s="39">
        <v>1000</v>
      </c>
      <c r="F433" s="39">
        <v>1000</v>
      </c>
      <c r="G433" s="39">
        <v>194</v>
      </c>
      <c r="H433" s="39">
        <v>1000</v>
      </c>
      <c r="I433" s="39">
        <v>1000</v>
      </c>
      <c r="J433" s="39">
        <v>1000</v>
      </c>
      <c r="K433" s="39">
        <v>1000</v>
      </c>
      <c r="L433" s="39">
        <v>1000</v>
      </c>
      <c r="M433" s="39">
        <v>1000</v>
      </c>
      <c r="N433" s="39">
        <v>1000</v>
      </c>
      <c r="O433" s="39">
        <v>2000</v>
      </c>
      <c r="P433" s="39">
        <v>1000</v>
      </c>
      <c r="Q433" s="39">
        <v>1000</v>
      </c>
      <c r="R433" s="39">
        <v>1000</v>
      </c>
      <c r="S433" s="39">
        <v>1000</v>
      </c>
      <c r="T433" s="39">
        <v>1000</v>
      </c>
      <c r="U433" s="39">
        <v>1000</v>
      </c>
      <c r="V433" s="39">
        <f t="shared" si="269"/>
        <v>1000</v>
      </c>
      <c r="W433" s="39">
        <f t="shared" si="269"/>
        <v>1000</v>
      </c>
      <c r="X433" s="39">
        <f t="shared" si="267"/>
        <v>1000</v>
      </c>
      <c r="Y433" s="39">
        <f t="shared" si="267"/>
        <v>1000</v>
      </c>
      <c r="Z433" s="39">
        <v>1200</v>
      </c>
      <c r="AA433" s="39">
        <v>1200</v>
      </c>
      <c r="AB433" s="39">
        <v>1250</v>
      </c>
      <c r="AC433" s="39">
        <v>1250</v>
      </c>
      <c r="AD433" s="39">
        <v>1250</v>
      </c>
      <c r="AE433" s="16">
        <f t="shared" si="270"/>
        <v>0</v>
      </c>
      <c r="AF433" s="33">
        <f t="shared" si="271"/>
        <v>0</v>
      </c>
    </row>
    <row r="434" spans="1:32" ht="12" customHeight="1">
      <c r="A434" s="27">
        <v>2122</v>
      </c>
      <c r="B434" s="28" t="s">
        <v>262</v>
      </c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>
        <v>1200</v>
      </c>
      <c r="U434" s="39">
        <v>1200</v>
      </c>
      <c r="V434" s="39">
        <f t="shared" si="269"/>
        <v>1200</v>
      </c>
      <c r="W434" s="39">
        <f t="shared" si="269"/>
        <v>1200</v>
      </c>
      <c r="X434" s="39">
        <f t="shared" si="267"/>
        <v>1200</v>
      </c>
      <c r="Y434" s="39">
        <f t="shared" si="267"/>
        <v>1200</v>
      </c>
      <c r="Z434" s="39">
        <f t="shared" si="267"/>
        <v>1200</v>
      </c>
      <c r="AA434" s="39">
        <f>SUM(Y434*1)</f>
        <v>1200</v>
      </c>
      <c r="AB434" s="39">
        <v>1250</v>
      </c>
      <c r="AC434" s="39">
        <v>1250</v>
      </c>
      <c r="AD434" s="39">
        <v>1250</v>
      </c>
      <c r="AE434" s="16">
        <f t="shared" si="270"/>
        <v>0</v>
      </c>
      <c r="AF434" s="33">
        <f t="shared" si="271"/>
        <v>0</v>
      </c>
    </row>
    <row r="435" spans="1:32" ht="12" customHeight="1">
      <c r="A435" s="27">
        <v>5101</v>
      </c>
      <c r="B435" s="28" t="s">
        <v>263</v>
      </c>
      <c r="C435" s="39">
        <v>2150</v>
      </c>
      <c r="D435" s="39">
        <v>6000</v>
      </c>
      <c r="E435" s="39">
        <v>5500</v>
      </c>
      <c r="F435" s="39">
        <v>6000</v>
      </c>
      <c r="G435" s="39">
        <v>2104</v>
      </c>
      <c r="H435" s="39">
        <v>6000</v>
      </c>
      <c r="I435" s="39">
        <v>6097</v>
      </c>
      <c r="J435" s="39">
        <v>6000</v>
      </c>
      <c r="K435" s="39">
        <v>11576</v>
      </c>
      <c r="L435" s="39">
        <v>8000</v>
      </c>
      <c r="M435" s="39">
        <v>1518</v>
      </c>
      <c r="N435" s="39">
        <v>8000</v>
      </c>
      <c r="O435" s="39">
        <v>2100</v>
      </c>
      <c r="P435" s="39">
        <v>5000</v>
      </c>
      <c r="Q435" s="39">
        <v>15314</v>
      </c>
      <c r="R435" s="39">
        <v>6000</v>
      </c>
      <c r="S435" s="39">
        <v>3006</v>
      </c>
      <c r="T435" s="39">
        <v>6000</v>
      </c>
      <c r="U435" s="39">
        <v>18231</v>
      </c>
      <c r="V435" s="39">
        <v>12000</v>
      </c>
      <c r="W435" s="39">
        <v>28413</v>
      </c>
      <c r="X435" s="39">
        <v>25000</v>
      </c>
      <c r="Y435" s="39">
        <v>31853</v>
      </c>
      <c r="Z435" s="39">
        <v>28600</v>
      </c>
      <c r="AA435" s="39">
        <v>25245</v>
      </c>
      <c r="AB435" s="39">
        <v>28600</v>
      </c>
      <c r="AC435" s="39">
        <v>28600</v>
      </c>
      <c r="AD435" s="39">
        <v>28600</v>
      </c>
      <c r="AE435" s="16">
        <f t="shared" si="270"/>
        <v>0</v>
      </c>
      <c r="AF435" s="33">
        <f t="shared" si="271"/>
        <v>0</v>
      </c>
    </row>
    <row r="436" spans="1:32" s="26" customFormat="1" ht="12" customHeight="1">
      <c r="A436" s="34">
        <v>410</v>
      </c>
      <c r="B436" s="28" t="s">
        <v>74</v>
      </c>
      <c r="C436" s="38">
        <f aca="true" t="shared" si="272" ref="C436:Z436">SUM(C420:C435)</f>
        <v>22850</v>
      </c>
      <c r="D436" s="38">
        <f t="shared" si="272"/>
        <v>28733</v>
      </c>
      <c r="E436" s="38">
        <f t="shared" si="272"/>
        <v>28233</v>
      </c>
      <c r="F436" s="38">
        <f t="shared" si="272"/>
        <v>28733</v>
      </c>
      <c r="G436" s="38">
        <f t="shared" si="272"/>
        <v>24031</v>
      </c>
      <c r="H436" s="38">
        <f t="shared" si="272"/>
        <v>28733</v>
      </c>
      <c r="I436" s="38">
        <f t="shared" si="272"/>
        <v>28830</v>
      </c>
      <c r="J436" s="38">
        <f t="shared" si="272"/>
        <v>28733</v>
      </c>
      <c r="K436" s="38">
        <f t="shared" si="272"/>
        <v>34309</v>
      </c>
      <c r="L436" s="38">
        <f t="shared" si="272"/>
        <v>30733</v>
      </c>
      <c r="M436" s="38">
        <f t="shared" si="272"/>
        <v>24251</v>
      </c>
      <c r="N436" s="38">
        <f t="shared" si="272"/>
        <v>30733</v>
      </c>
      <c r="O436" s="38">
        <f t="shared" si="272"/>
        <v>25833</v>
      </c>
      <c r="P436" s="38">
        <f t="shared" si="272"/>
        <v>26733</v>
      </c>
      <c r="Q436" s="38">
        <f t="shared" si="272"/>
        <v>37047</v>
      </c>
      <c r="R436" s="38">
        <f t="shared" si="272"/>
        <v>28354.99</v>
      </c>
      <c r="S436" s="38">
        <f t="shared" si="272"/>
        <v>25625.09</v>
      </c>
      <c r="T436" s="38">
        <f t="shared" si="272"/>
        <v>26483.6727</v>
      </c>
      <c r="U436" s="38">
        <f t="shared" si="272"/>
        <v>38715.3477</v>
      </c>
      <c r="V436" s="38">
        <f t="shared" si="272"/>
        <v>32483.6727</v>
      </c>
      <c r="W436" s="38">
        <f t="shared" si="272"/>
        <v>47836.3477</v>
      </c>
      <c r="X436" s="38">
        <f t="shared" si="272"/>
        <v>45483.672699999996</v>
      </c>
      <c r="Y436" s="38">
        <f t="shared" si="272"/>
        <v>52476.3477</v>
      </c>
      <c r="Z436" s="38">
        <f t="shared" si="272"/>
        <v>49600</v>
      </c>
      <c r="AA436" s="38">
        <f>SUM(AA420:AA435)</f>
        <v>46245</v>
      </c>
      <c r="AB436" s="38">
        <f>SUM(AB420:AB435)</f>
        <v>50400</v>
      </c>
      <c r="AC436" s="38">
        <f>SUM(AC420:AC435)</f>
        <v>50400</v>
      </c>
      <c r="AD436" s="38">
        <f>SUM(AD420:AD435)</f>
        <v>50400</v>
      </c>
      <c r="AE436" s="23">
        <f t="shared" si="270"/>
        <v>0</v>
      </c>
      <c r="AF436" s="35">
        <f t="shared" si="271"/>
        <v>0</v>
      </c>
    </row>
    <row r="437" spans="1:32" ht="12" customHeight="1">
      <c r="A437" s="3">
        <v>510</v>
      </c>
      <c r="B437" s="32" t="s">
        <v>75</v>
      </c>
      <c r="C437" s="3" t="s">
        <v>1</v>
      </c>
      <c r="D437" s="6" t="s">
        <v>2</v>
      </c>
      <c r="E437" s="6" t="s">
        <v>1</v>
      </c>
      <c r="F437" s="6" t="s">
        <v>2</v>
      </c>
      <c r="G437" s="6" t="s">
        <v>1</v>
      </c>
      <c r="H437" s="6" t="s">
        <v>2</v>
      </c>
      <c r="I437" s="6" t="s">
        <v>1</v>
      </c>
      <c r="J437" s="6" t="s">
        <v>2</v>
      </c>
      <c r="K437" s="6" t="s">
        <v>1</v>
      </c>
      <c r="L437" s="6" t="s">
        <v>2</v>
      </c>
      <c r="M437" s="6" t="s">
        <v>1</v>
      </c>
      <c r="N437" s="6" t="s">
        <v>2</v>
      </c>
      <c r="O437" s="6" t="s">
        <v>1</v>
      </c>
      <c r="P437" s="6" t="s">
        <v>2</v>
      </c>
      <c r="Q437" s="6" t="s">
        <v>44</v>
      </c>
      <c r="R437" s="6" t="s">
        <v>2</v>
      </c>
      <c r="S437" s="6" t="s">
        <v>1</v>
      </c>
      <c r="T437" s="6" t="s">
        <v>2</v>
      </c>
      <c r="U437" s="6" t="s">
        <v>44</v>
      </c>
      <c r="V437" s="6" t="s">
        <v>2</v>
      </c>
      <c r="W437" s="6" t="s">
        <v>1</v>
      </c>
      <c r="X437" s="6" t="s">
        <v>2</v>
      </c>
      <c r="Y437" s="6" t="s">
        <v>1</v>
      </c>
      <c r="Z437" s="6" t="s">
        <v>2</v>
      </c>
      <c r="AA437" s="6" t="s">
        <v>1</v>
      </c>
      <c r="AB437" s="6" t="s">
        <v>2</v>
      </c>
      <c r="AC437" s="3" t="s">
        <v>190</v>
      </c>
      <c r="AD437" s="3" t="s">
        <v>2</v>
      </c>
      <c r="AE437" s="6" t="s">
        <v>4</v>
      </c>
      <c r="AF437" s="7" t="s">
        <v>5</v>
      </c>
    </row>
    <row r="438" spans="1:32" ht="12" customHeight="1">
      <c r="A438" s="3"/>
      <c r="B438" s="32"/>
      <c r="C438" s="3" t="s">
        <v>6</v>
      </c>
      <c r="D438" s="6" t="s">
        <v>7</v>
      </c>
      <c r="E438" s="6" t="s">
        <v>7</v>
      </c>
      <c r="F438" s="6" t="s">
        <v>8</v>
      </c>
      <c r="G438" s="6" t="s">
        <v>8</v>
      </c>
      <c r="H438" s="6" t="s">
        <v>9</v>
      </c>
      <c r="I438" s="6" t="s">
        <v>9</v>
      </c>
      <c r="J438" s="6" t="s">
        <v>10</v>
      </c>
      <c r="K438" s="6" t="s">
        <v>10</v>
      </c>
      <c r="L438" s="6" t="s">
        <v>11</v>
      </c>
      <c r="M438" s="6" t="s">
        <v>11</v>
      </c>
      <c r="N438" s="6" t="s">
        <v>45</v>
      </c>
      <c r="O438" s="6" t="s">
        <v>12</v>
      </c>
      <c r="P438" s="6" t="s">
        <v>46</v>
      </c>
      <c r="Q438" s="6" t="s">
        <v>46</v>
      </c>
      <c r="R438" s="6" t="s">
        <v>47</v>
      </c>
      <c r="S438" s="6" t="s">
        <v>14</v>
      </c>
      <c r="T438" s="6" t="s">
        <v>15</v>
      </c>
      <c r="U438" s="6" t="s">
        <v>15</v>
      </c>
      <c r="V438" s="6" t="s">
        <v>16</v>
      </c>
      <c r="W438" s="6" t="s">
        <v>16</v>
      </c>
      <c r="X438" s="6" t="s">
        <v>17</v>
      </c>
      <c r="Y438" s="6" t="s">
        <v>17</v>
      </c>
      <c r="Z438" s="6" t="s">
        <v>18</v>
      </c>
      <c r="AA438" s="6" t="s">
        <v>18</v>
      </c>
      <c r="AB438" s="6" t="s">
        <v>19</v>
      </c>
      <c r="AC438" s="6" t="s">
        <v>19</v>
      </c>
      <c r="AD438" s="6" t="s">
        <v>441</v>
      </c>
      <c r="AE438" s="6" t="s">
        <v>442</v>
      </c>
      <c r="AF438" s="7" t="s">
        <v>442</v>
      </c>
    </row>
    <row r="439" spans="1:32" ht="12" customHeight="1">
      <c r="A439" s="27">
        <v>1001</v>
      </c>
      <c r="B439" s="28" t="s">
        <v>93</v>
      </c>
      <c r="C439" s="39">
        <v>134269</v>
      </c>
      <c r="D439" s="39">
        <v>166644</v>
      </c>
      <c r="E439" s="39">
        <v>172992</v>
      </c>
      <c r="F439" s="39">
        <v>191540</v>
      </c>
      <c r="G439" s="39">
        <v>192712</v>
      </c>
      <c r="H439" s="39">
        <v>198494</v>
      </c>
      <c r="I439" s="39">
        <v>190808</v>
      </c>
      <c r="J439" s="39">
        <v>208084</v>
      </c>
      <c r="K439" s="39">
        <v>208914</v>
      </c>
      <c r="L439" s="39">
        <v>214242</v>
      </c>
      <c r="M439" s="39">
        <v>206517</v>
      </c>
      <c r="N439" s="39">
        <v>219592</v>
      </c>
      <c r="O439" s="39">
        <v>226437</v>
      </c>
      <c r="P439" s="39">
        <v>240022</v>
      </c>
      <c r="Q439" s="39">
        <v>240177</v>
      </c>
      <c r="R439" s="39">
        <v>251623</v>
      </c>
      <c r="S439" s="39">
        <v>251623</v>
      </c>
      <c r="T439" s="39">
        <v>261694</v>
      </c>
      <c r="U439" s="39">
        <v>262764</v>
      </c>
      <c r="V439" s="39">
        <v>266928</v>
      </c>
      <c r="W439" s="39">
        <v>268254</v>
      </c>
      <c r="X439" s="64">
        <v>268428</v>
      </c>
      <c r="Y439" s="64">
        <v>252746</v>
      </c>
      <c r="Z439" s="64">
        <v>268552</v>
      </c>
      <c r="AA439" s="65">
        <v>273194</v>
      </c>
      <c r="AB439" s="65">
        <v>280316</v>
      </c>
      <c r="AC439" s="65">
        <v>281567</v>
      </c>
      <c r="AD439" s="65">
        <v>287198</v>
      </c>
      <c r="AE439" s="162">
        <f>SUM(AD439-AB439)</f>
        <v>6882</v>
      </c>
      <c r="AF439" s="163">
        <f>SUM(AE439/AB439)</f>
        <v>0.0245508640248862</v>
      </c>
    </row>
    <row r="440" spans="1:32" s="26" customFormat="1" ht="12" customHeight="1">
      <c r="A440" s="27">
        <v>1002</v>
      </c>
      <c r="B440" s="28" t="s">
        <v>94</v>
      </c>
      <c r="C440" s="39">
        <v>75978</v>
      </c>
      <c r="D440" s="39">
        <v>50381</v>
      </c>
      <c r="E440" s="39">
        <v>50214</v>
      </c>
      <c r="F440" s="39">
        <v>54444</v>
      </c>
      <c r="G440" s="39">
        <v>58863</v>
      </c>
      <c r="H440" s="39">
        <v>58246</v>
      </c>
      <c r="I440" s="39">
        <v>62301</v>
      </c>
      <c r="J440" s="39">
        <v>59993</v>
      </c>
      <c r="K440" s="39">
        <v>64066</v>
      </c>
      <c r="L440" s="39">
        <v>61769</v>
      </c>
      <c r="M440" s="39">
        <v>63176</v>
      </c>
      <c r="N440" s="40">
        <v>73000</v>
      </c>
      <c r="O440" s="39">
        <v>75941</v>
      </c>
      <c r="P440" s="40">
        <v>78725</v>
      </c>
      <c r="Q440" s="40">
        <v>78883</v>
      </c>
      <c r="R440" s="40">
        <v>81881</v>
      </c>
      <c r="S440" s="40">
        <v>80607</v>
      </c>
      <c r="T440" s="40">
        <v>86096</v>
      </c>
      <c r="U440" s="40">
        <v>85255</v>
      </c>
      <c r="V440" s="40">
        <v>86310</v>
      </c>
      <c r="W440" s="40">
        <v>86171</v>
      </c>
      <c r="X440" s="40">
        <v>86310</v>
      </c>
      <c r="Y440" s="40">
        <v>91746</v>
      </c>
      <c r="Z440" s="66">
        <v>93123</v>
      </c>
      <c r="AA440" s="67">
        <v>96928</v>
      </c>
      <c r="AB440" s="67">
        <v>117956</v>
      </c>
      <c r="AC440" s="67">
        <v>117956</v>
      </c>
      <c r="AD440" s="67">
        <v>118288</v>
      </c>
      <c r="AE440" s="162">
        <f aca="true" t="shared" si="273" ref="AE440:AE458">SUM(AD440-AB440)</f>
        <v>332</v>
      </c>
      <c r="AF440" s="163">
        <f aca="true" t="shared" si="274" ref="AF440:AF458">SUM(AE440/AB440)</f>
        <v>0.00281460883719353</v>
      </c>
    </row>
    <row r="441" spans="1:32" ht="12" customHeight="1">
      <c r="A441" s="27">
        <v>1020</v>
      </c>
      <c r="B441" s="28" t="s">
        <v>96</v>
      </c>
      <c r="C441" s="39">
        <v>16057</v>
      </c>
      <c r="D441" s="39">
        <v>16602</v>
      </c>
      <c r="E441" s="39">
        <v>17329</v>
      </c>
      <c r="F441" s="39">
        <v>18818</v>
      </c>
      <c r="G441" s="39">
        <v>19607</v>
      </c>
      <c r="H441" s="39">
        <v>19641</v>
      </c>
      <c r="I441" s="39">
        <v>19549</v>
      </c>
      <c r="J441" s="39">
        <v>20508</v>
      </c>
      <c r="K441" s="39">
        <v>20484</v>
      </c>
      <c r="L441" s="39">
        <v>21114</v>
      </c>
      <c r="M441" s="39">
        <v>20885</v>
      </c>
      <c r="N441" s="39">
        <f>(N439+N440)*0.0765</f>
        <v>22383.288</v>
      </c>
      <c r="O441" s="39">
        <v>19913</v>
      </c>
      <c r="P441" s="39">
        <v>24384</v>
      </c>
      <c r="Q441" s="39">
        <v>23439</v>
      </c>
      <c r="R441" s="39">
        <v>25513</v>
      </c>
      <c r="S441" s="39">
        <v>24153</v>
      </c>
      <c r="T441" s="39">
        <v>26606</v>
      </c>
      <c r="U441" s="39">
        <v>25315</v>
      </c>
      <c r="V441" s="39">
        <v>27023</v>
      </c>
      <c r="W441" s="39">
        <v>26013</v>
      </c>
      <c r="X441" s="39">
        <v>27137</v>
      </c>
      <c r="Y441" s="39">
        <v>26353</v>
      </c>
      <c r="Z441" s="39">
        <v>27668</v>
      </c>
      <c r="AA441" s="68">
        <v>27561</v>
      </c>
      <c r="AB441" s="68">
        <v>30468</v>
      </c>
      <c r="AC441" s="68">
        <v>30564</v>
      </c>
      <c r="AD441" s="68">
        <v>31020</v>
      </c>
      <c r="AE441" s="162">
        <f t="shared" si="273"/>
        <v>552</v>
      </c>
      <c r="AF441" s="163">
        <f t="shared" si="274"/>
        <v>0.01811736904293029</v>
      </c>
    </row>
    <row r="442" spans="1:32" s="26" customFormat="1" ht="12" customHeight="1">
      <c r="A442" s="34"/>
      <c r="B442" s="28" t="s">
        <v>133</v>
      </c>
      <c r="C442" s="38">
        <f aca="true" t="shared" si="275" ref="C442:K442">SUM(C439:C441)</f>
        <v>226304</v>
      </c>
      <c r="D442" s="38">
        <f t="shared" si="275"/>
        <v>233627</v>
      </c>
      <c r="E442" s="38">
        <f t="shared" si="275"/>
        <v>240535</v>
      </c>
      <c r="F442" s="38">
        <f t="shared" si="275"/>
        <v>264802</v>
      </c>
      <c r="G442" s="38">
        <f>SUM(G439:G441)</f>
        <v>271182</v>
      </c>
      <c r="H442" s="38">
        <f t="shared" si="275"/>
        <v>276381</v>
      </c>
      <c r="I442" s="38">
        <f t="shared" si="275"/>
        <v>272658</v>
      </c>
      <c r="J442" s="38">
        <f t="shared" si="275"/>
        <v>288585</v>
      </c>
      <c r="K442" s="38">
        <f t="shared" si="275"/>
        <v>293464</v>
      </c>
      <c r="L442" s="38">
        <f aca="true" t="shared" si="276" ref="L442:Y442">SUM(L439:L441)</f>
        <v>297125</v>
      </c>
      <c r="M442" s="38">
        <f t="shared" si="276"/>
        <v>290578</v>
      </c>
      <c r="N442" s="38">
        <f t="shared" si="276"/>
        <v>314975.288</v>
      </c>
      <c r="O442" s="38">
        <f t="shared" si="276"/>
        <v>322291</v>
      </c>
      <c r="P442" s="38">
        <f t="shared" si="276"/>
        <v>343131</v>
      </c>
      <c r="Q442" s="38">
        <f t="shared" si="276"/>
        <v>342499</v>
      </c>
      <c r="R442" s="38">
        <f t="shared" si="276"/>
        <v>359017</v>
      </c>
      <c r="S442" s="38">
        <f t="shared" si="276"/>
        <v>356383</v>
      </c>
      <c r="T442" s="38">
        <f t="shared" si="276"/>
        <v>374396</v>
      </c>
      <c r="U442" s="38">
        <f t="shared" si="276"/>
        <v>373334</v>
      </c>
      <c r="V442" s="38">
        <f t="shared" si="276"/>
        <v>380261</v>
      </c>
      <c r="W442" s="38">
        <f t="shared" si="276"/>
        <v>380438</v>
      </c>
      <c r="X442" s="38">
        <f t="shared" si="276"/>
        <v>381875</v>
      </c>
      <c r="Y442" s="38">
        <f t="shared" si="276"/>
        <v>370845</v>
      </c>
      <c r="Z442" s="38">
        <f>SUM(Z439:Z441)</f>
        <v>389343</v>
      </c>
      <c r="AA442" s="38">
        <f>SUM(AA439:AA441)</f>
        <v>397683</v>
      </c>
      <c r="AB442" s="38">
        <f>SUM(AB439:AB441)</f>
        <v>428740</v>
      </c>
      <c r="AC442" s="38">
        <f>SUM(AC439:AC441)</f>
        <v>430087</v>
      </c>
      <c r="AD442" s="38">
        <f>SUM(AD439:AD441)</f>
        <v>436506</v>
      </c>
      <c r="AE442" s="23">
        <f t="shared" si="273"/>
        <v>7766</v>
      </c>
      <c r="AF442" s="35">
        <f t="shared" si="274"/>
        <v>0.018113542006810656</v>
      </c>
    </row>
    <row r="443" spans="1:32" ht="12" customHeight="1">
      <c r="A443" s="27">
        <v>2004</v>
      </c>
      <c r="B443" s="28" t="s">
        <v>134</v>
      </c>
      <c r="C443" s="39">
        <v>923</v>
      </c>
      <c r="D443" s="39">
        <v>600</v>
      </c>
      <c r="E443" s="39">
        <v>299</v>
      </c>
      <c r="F443" s="39">
        <v>1000</v>
      </c>
      <c r="G443" s="39">
        <v>493</v>
      </c>
      <c r="H443" s="39">
        <v>500</v>
      </c>
      <c r="I443" s="39">
        <v>525</v>
      </c>
      <c r="J443" s="39">
        <v>500</v>
      </c>
      <c r="K443" s="39">
        <v>497</v>
      </c>
      <c r="L443" s="39">
        <v>500</v>
      </c>
      <c r="M443" s="39">
        <v>340</v>
      </c>
      <c r="N443" s="39">
        <v>500</v>
      </c>
      <c r="O443" s="39">
        <v>489</v>
      </c>
      <c r="P443" s="39">
        <v>500</v>
      </c>
      <c r="Q443" s="39">
        <v>45</v>
      </c>
      <c r="R443" s="39">
        <v>500</v>
      </c>
      <c r="S443" s="39">
        <v>425</v>
      </c>
      <c r="T443" s="39">
        <v>500</v>
      </c>
      <c r="U443" s="39">
        <v>367</v>
      </c>
      <c r="V443" s="39">
        <v>500</v>
      </c>
      <c r="W443" s="39">
        <v>240</v>
      </c>
      <c r="X443" s="39">
        <v>500</v>
      </c>
      <c r="Y443" s="39">
        <v>30</v>
      </c>
      <c r="Z443" s="39">
        <v>500</v>
      </c>
      <c r="AA443" s="68">
        <v>938</v>
      </c>
      <c r="AB443" s="68">
        <v>2000</v>
      </c>
      <c r="AC443" s="68">
        <v>2000</v>
      </c>
      <c r="AD443" s="68">
        <v>1700</v>
      </c>
      <c r="AE443" s="162">
        <f t="shared" si="273"/>
        <v>-300</v>
      </c>
      <c r="AF443" s="163">
        <f t="shared" si="274"/>
        <v>-0.15</v>
      </c>
    </row>
    <row r="444" spans="1:32" ht="12" customHeight="1">
      <c r="A444" s="27">
        <v>2005</v>
      </c>
      <c r="B444" s="28" t="s">
        <v>102</v>
      </c>
      <c r="C444" s="39">
        <v>1250</v>
      </c>
      <c r="D444" s="39">
        <v>1300</v>
      </c>
      <c r="E444" s="39">
        <v>1300</v>
      </c>
      <c r="F444" s="39">
        <v>1300</v>
      </c>
      <c r="G444" s="39">
        <v>1300</v>
      </c>
      <c r="H444" s="39">
        <v>1300</v>
      </c>
      <c r="I444" s="39">
        <v>950</v>
      </c>
      <c r="J444" s="39">
        <v>1300</v>
      </c>
      <c r="K444" s="39">
        <v>1286</v>
      </c>
      <c r="L444" s="39">
        <v>1500</v>
      </c>
      <c r="M444" s="39">
        <v>1500</v>
      </c>
      <c r="N444" s="39">
        <v>1500</v>
      </c>
      <c r="O444" s="39">
        <v>1660</v>
      </c>
      <c r="P444" s="39">
        <v>2500</v>
      </c>
      <c r="Q444" s="39">
        <v>2530</v>
      </c>
      <c r="R444" s="39">
        <v>2600</v>
      </c>
      <c r="S444" s="39">
        <v>3122</v>
      </c>
      <c r="T444" s="39">
        <v>2600</v>
      </c>
      <c r="U444" s="39">
        <v>2276</v>
      </c>
      <c r="V444" s="39">
        <v>2600</v>
      </c>
      <c r="W444" s="39">
        <v>1700</v>
      </c>
      <c r="X444" s="39">
        <v>2600</v>
      </c>
      <c r="Y444" s="39">
        <v>2501</v>
      </c>
      <c r="Z444" s="39">
        <v>3420</v>
      </c>
      <c r="AA444" s="68">
        <v>3420</v>
      </c>
      <c r="AB444" s="68">
        <v>4050</v>
      </c>
      <c r="AC444" s="68">
        <v>4050</v>
      </c>
      <c r="AD444" s="68">
        <v>2640</v>
      </c>
      <c r="AE444" s="162">
        <f t="shared" si="273"/>
        <v>-1410</v>
      </c>
      <c r="AF444" s="163">
        <f t="shared" si="274"/>
        <v>-0.34814814814814815</v>
      </c>
    </row>
    <row r="445" spans="1:32" ht="12" customHeight="1">
      <c r="A445" s="27">
        <v>2006</v>
      </c>
      <c r="B445" s="28" t="s">
        <v>135</v>
      </c>
      <c r="C445" s="39">
        <v>69</v>
      </c>
      <c r="D445" s="39">
        <v>195</v>
      </c>
      <c r="E445" s="39">
        <v>862</v>
      </c>
      <c r="F445" s="39">
        <v>465</v>
      </c>
      <c r="G445" s="39">
        <v>626</v>
      </c>
      <c r="H445" s="39">
        <v>525</v>
      </c>
      <c r="I445" s="39">
        <v>522</v>
      </c>
      <c r="J445" s="39">
        <v>600</v>
      </c>
      <c r="K445" s="39">
        <v>404</v>
      </c>
      <c r="L445" s="39">
        <v>600</v>
      </c>
      <c r="M445" s="39">
        <v>302</v>
      </c>
      <c r="N445" s="39">
        <v>600</v>
      </c>
      <c r="O445" s="39">
        <v>390</v>
      </c>
      <c r="P445" s="39">
        <v>400</v>
      </c>
      <c r="Q445" s="39">
        <v>566</v>
      </c>
      <c r="R445" s="39">
        <v>500</v>
      </c>
      <c r="S445" s="39">
        <v>786</v>
      </c>
      <c r="T445" s="39">
        <v>610</v>
      </c>
      <c r="U445" s="39">
        <v>463</v>
      </c>
      <c r="V445" s="39">
        <v>634</v>
      </c>
      <c r="W445" s="39">
        <v>674</v>
      </c>
      <c r="X445" s="39">
        <v>634</v>
      </c>
      <c r="Y445" s="39">
        <v>615</v>
      </c>
      <c r="Z445" s="39">
        <v>660</v>
      </c>
      <c r="AA445" s="68">
        <v>339</v>
      </c>
      <c r="AB445" s="68">
        <v>1300</v>
      </c>
      <c r="AC445" s="68">
        <v>1300</v>
      </c>
      <c r="AD445" s="68">
        <v>650</v>
      </c>
      <c r="AE445" s="162">
        <f t="shared" si="273"/>
        <v>-650</v>
      </c>
      <c r="AF445" s="163">
        <f t="shared" si="274"/>
        <v>-0.5</v>
      </c>
    </row>
    <row r="446" spans="1:32" ht="12" customHeight="1">
      <c r="A446" s="27">
        <v>2007</v>
      </c>
      <c r="B446" s="28" t="s">
        <v>105</v>
      </c>
      <c r="C446" s="39">
        <v>595</v>
      </c>
      <c r="D446" s="39">
        <v>745</v>
      </c>
      <c r="E446" s="39">
        <v>650</v>
      </c>
      <c r="F446" s="39">
        <v>650</v>
      </c>
      <c r="G446" s="39">
        <v>555</v>
      </c>
      <c r="H446" s="39">
        <v>650</v>
      </c>
      <c r="I446" s="39">
        <v>595</v>
      </c>
      <c r="J446" s="39">
        <v>650</v>
      </c>
      <c r="K446" s="39">
        <v>640</v>
      </c>
      <c r="L446" s="39">
        <v>650</v>
      </c>
      <c r="M446" s="39">
        <v>695</v>
      </c>
      <c r="N446" s="39">
        <v>650</v>
      </c>
      <c r="O446" s="39">
        <v>545</v>
      </c>
      <c r="P446" s="39">
        <v>650</v>
      </c>
      <c r="Q446" s="39">
        <v>697</v>
      </c>
      <c r="R446" s="39">
        <v>745</v>
      </c>
      <c r="S446" s="39">
        <v>715</v>
      </c>
      <c r="T446" s="39">
        <v>725</v>
      </c>
      <c r="U446" s="39">
        <v>725</v>
      </c>
      <c r="V446" s="39">
        <v>725</v>
      </c>
      <c r="W446" s="39">
        <v>670</v>
      </c>
      <c r="X446" s="39">
        <v>755</v>
      </c>
      <c r="Y446" s="39">
        <v>670</v>
      </c>
      <c r="Z446" s="39">
        <v>755</v>
      </c>
      <c r="AA446" s="68">
        <v>685</v>
      </c>
      <c r="AB446" s="68">
        <v>775</v>
      </c>
      <c r="AC446" s="68">
        <v>775</v>
      </c>
      <c r="AD446" s="68">
        <v>800</v>
      </c>
      <c r="AE446" s="162">
        <f t="shared" si="273"/>
        <v>25</v>
      </c>
      <c r="AF446" s="163">
        <f t="shared" si="274"/>
        <v>0.03225806451612903</v>
      </c>
    </row>
    <row r="447" spans="1:32" ht="12" customHeight="1">
      <c r="A447" s="27">
        <v>2009</v>
      </c>
      <c r="B447" s="28" t="s">
        <v>152</v>
      </c>
      <c r="C447" s="39">
        <v>1019</v>
      </c>
      <c r="D447" s="39">
        <v>1090</v>
      </c>
      <c r="E447" s="39">
        <v>803</v>
      </c>
      <c r="F447" s="39">
        <v>840</v>
      </c>
      <c r="G447" s="39">
        <v>1017</v>
      </c>
      <c r="H447" s="39">
        <v>1015</v>
      </c>
      <c r="I447" s="39">
        <v>1004</v>
      </c>
      <c r="J447" s="39">
        <v>450</v>
      </c>
      <c r="K447" s="39">
        <v>594</v>
      </c>
      <c r="L447" s="39">
        <v>500</v>
      </c>
      <c r="M447" s="39">
        <v>402</v>
      </c>
      <c r="N447" s="39">
        <v>575</v>
      </c>
      <c r="O447" s="39">
        <v>255</v>
      </c>
      <c r="P447" s="39">
        <v>500</v>
      </c>
      <c r="Q447" s="39">
        <v>462</v>
      </c>
      <c r="R447" s="39">
        <v>500</v>
      </c>
      <c r="S447" s="39">
        <v>384</v>
      </c>
      <c r="T447" s="39">
        <v>500</v>
      </c>
      <c r="U447" s="39">
        <v>45</v>
      </c>
      <c r="V447" s="39">
        <v>500</v>
      </c>
      <c r="W447" s="39">
        <v>433</v>
      </c>
      <c r="X447" s="39">
        <v>560</v>
      </c>
      <c r="Y447" s="39">
        <v>402</v>
      </c>
      <c r="Z447" s="39">
        <v>560</v>
      </c>
      <c r="AA447" s="68">
        <v>213</v>
      </c>
      <c r="AB447" s="68">
        <v>1500</v>
      </c>
      <c r="AC447" s="68">
        <v>1500</v>
      </c>
      <c r="AD447" s="164">
        <v>1225</v>
      </c>
      <c r="AE447" s="162">
        <f t="shared" si="273"/>
        <v>-275</v>
      </c>
      <c r="AF447" s="163">
        <f t="shared" si="274"/>
        <v>-0.18333333333333332</v>
      </c>
    </row>
    <row r="448" spans="1:32" ht="12" customHeight="1">
      <c r="A448" s="27">
        <v>2010</v>
      </c>
      <c r="B448" s="28" t="s">
        <v>264</v>
      </c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68">
        <v>0</v>
      </c>
      <c r="AB448" s="68">
        <v>7500</v>
      </c>
      <c r="AC448" s="68">
        <v>7500</v>
      </c>
      <c r="AD448" s="68">
        <v>7500</v>
      </c>
      <c r="AE448" s="162">
        <f t="shared" si="273"/>
        <v>0</v>
      </c>
      <c r="AF448" s="163">
        <f t="shared" si="274"/>
        <v>0</v>
      </c>
    </row>
    <row r="449" spans="1:32" ht="12" customHeight="1">
      <c r="A449" s="27">
        <v>2062</v>
      </c>
      <c r="B449" s="28" t="s">
        <v>118</v>
      </c>
      <c r="C449" s="39">
        <v>165</v>
      </c>
      <c r="D449" s="39">
        <v>150</v>
      </c>
      <c r="E449" s="39">
        <v>154</v>
      </c>
      <c r="F449" s="39">
        <v>150</v>
      </c>
      <c r="G449" s="39">
        <v>148</v>
      </c>
      <c r="H449" s="39">
        <v>150</v>
      </c>
      <c r="I449" s="39">
        <v>69</v>
      </c>
      <c r="J449" s="39">
        <v>150</v>
      </c>
      <c r="K449" s="39">
        <v>150</v>
      </c>
      <c r="L449" s="39">
        <v>150</v>
      </c>
      <c r="M449" s="39">
        <v>109</v>
      </c>
      <c r="N449" s="39">
        <v>150</v>
      </c>
      <c r="O449" s="39">
        <v>100</v>
      </c>
      <c r="P449" s="39">
        <v>150</v>
      </c>
      <c r="Q449" s="39">
        <v>130</v>
      </c>
      <c r="R449" s="39">
        <v>150</v>
      </c>
      <c r="S449" s="39">
        <v>115</v>
      </c>
      <c r="T449" s="39">
        <v>150</v>
      </c>
      <c r="U449" s="39">
        <v>75</v>
      </c>
      <c r="V449" s="39">
        <v>150</v>
      </c>
      <c r="W449" s="39">
        <v>210</v>
      </c>
      <c r="X449" s="39">
        <v>150</v>
      </c>
      <c r="Y449" s="39">
        <v>75</v>
      </c>
      <c r="Z449" s="39">
        <v>150</v>
      </c>
      <c r="AA449" s="68">
        <v>135</v>
      </c>
      <c r="AB449" s="68">
        <v>150</v>
      </c>
      <c r="AC449" s="68">
        <v>150</v>
      </c>
      <c r="AD449" s="68">
        <v>150</v>
      </c>
      <c r="AE449" s="162">
        <f t="shared" si="273"/>
        <v>0</v>
      </c>
      <c r="AF449" s="163">
        <f t="shared" si="274"/>
        <v>0</v>
      </c>
    </row>
    <row r="450" spans="1:32" ht="12" customHeight="1">
      <c r="A450" s="27">
        <v>2072</v>
      </c>
      <c r="B450" s="28" t="s">
        <v>200</v>
      </c>
      <c r="C450" s="39">
        <v>116</v>
      </c>
      <c r="D450" s="39">
        <v>150</v>
      </c>
      <c r="E450" s="39">
        <v>177</v>
      </c>
      <c r="F450" s="39">
        <v>150</v>
      </c>
      <c r="G450" s="39">
        <v>0</v>
      </c>
      <c r="H450" s="39">
        <v>150</v>
      </c>
      <c r="I450" s="39">
        <v>111</v>
      </c>
      <c r="J450" s="39">
        <v>150</v>
      </c>
      <c r="K450" s="39">
        <v>0</v>
      </c>
      <c r="L450" s="39">
        <v>150</v>
      </c>
      <c r="M450" s="39">
        <v>0</v>
      </c>
      <c r="N450" s="39">
        <v>150</v>
      </c>
      <c r="O450" s="39">
        <v>89</v>
      </c>
      <c r="P450" s="39">
        <v>50</v>
      </c>
      <c r="Q450" s="39">
        <v>0</v>
      </c>
      <c r="R450" s="39">
        <v>50</v>
      </c>
      <c r="S450" s="39">
        <v>0</v>
      </c>
      <c r="T450" s="39">
        <v>50</v>
      </c>
      <c r="U450" s="39">
        <v>0</v>
      </c>
      <c r="V450" s="39">
        <v>50</v>
      </c>
      <c r="W450" s="39">
        <v>0</v>
      </c>
      <c r="X450" s="39">
        <v>50</v>
      </c>
      <c r="Y450" s="39">
        <v>0</v>
      </c>
      <c r="Z450" s="39">
        <v>50</v>
      </c>
      <c r="AA450" s="68">
        <v>0</v>
      </c>
      <c r="AB450" s="68">
        <v>50</v>
      </c>
      <c r="AC450" s="68">
        <v>50</v>
      </c>
      <c r="AD450" s="68">
        <v>50</v>
      </c>
      <c r="AE450" s="162">
        <f t="shared" si="273"/>
        <v>0</v>
      </c>
      <c r="AF450" s="163">
        <f t="shared" si="274"/>
        <v>0</v>
      </c>
    </row>
    <row r="451" spans="1:32" ht="12" customHeight="1">
      <c r="A451" s="27">
        <v>3001</v>
      </c>
      <c r="B451" s="28" t="s">
        <v>121</v>
      </c>
      <c r="C451" s="39">
        <v>4630</v>
      </c>
      <c r="D451" s="39">
        <v>3922</v>
      </c>
      <c r="E451" s="39">
        <v>3512</v>
      </c>
      <c r="F451" s="39">
        <v>3922</v>
      </c>
      <c r="G451" s="39">
        <v>4109</v>
      </c>
      <c r="H451" s="39">
        <v>3922</v>
      </c>
      <c r="I451" s="39">
        <v>3860</v>
      </c>
      <c r="J451" s="39">
        <v>3600</v>
      </c>
      <c r="K451" s="39">
        <v>3692</v>
      </c>
      <c r="L451" s="39">
        <v>3600</v>
      </c>
      <c r="M451" s="39">
        <v>3775</v>
      </c>
      <c r="N451" s="39">
        <v>3600</v>
      </c>
      <c r="O451" s="39">
        <v>3947</v>
      </c>
      <c r="P451" s="39">
        <v>4000</v>
      </c>
      <c r="Q451" s="39">
        <v>4173</v>
      </c>
      <c r="R451" s="39">
        <v>4250</v>
      </c>
      <c r="S451" s="39">
        <v>4039</v>
      </c>
      <c r="T451" s="39">
        <v>4250</v>
      </c>
      <c r="U451" s="39">
        <v>4489</v>
      </c>
      <c r="V451" s="39">
        <v>4250</v>
      </c>
      <c r="W451" s="39">
        <v>3961</v>
      </c>
      <c r="X451" s="39">
        <v>11750</v>
      </c>
      <c r="Y451" s="39">
        <v>4369</v>
      </c>
      <c r="Z451" s="39">
        <v>11750</v>
      </c>
      <c r="AA451" s="68">
        <v>6332</v>
      </c>
      <c r="AB451" s="68">
        <v>11750</v>
      </c>
      <c r="AC451" s="68">
        <v>7000</v>
      </c>
      <c r="AD451" s="68">
        <v>7000</v>
      </c>
      <c r="AE451" s="162">
        <f t="shared" si="273"/>
        <v>-4750</v>
      </c>
      <c r="AF451" s="163">
        <f t="shared" si="274"/>
        <v>-0.40425531914893614</v>
      </c>
    </row>
    <row r="452" spans="1:32" ht="12" customHeight="1">
      <c r="A452" s="27">
        <v>3006</v>
      </c>
      <c r="B452" s="28" t="s">
        <v>148</v>
      </c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68">
        <v>0</v>
      </c>
      <c r="AB452" s="68">
        <v>3000</v>
      </c>
      <c r="AC452" s="68">
        <v>3000</v>
      </c>
      <c r="AD452" s="68">
        <v>3000</v>
      </c>
      <c r="AE452" s="162">
        <f t="shared" si="273"/>
        <v>0</v>
      </c>
      <c r="AF452" s="163">
        <f t="shared" si="274"/>
        <v>0</v>
      </c>
    </row>
    <row r="453" spans="1:32" ht="12" customHeight="1">
      <c r="A453" s="27">
        <v>3020</v>
      </c>
      <c r="B453" s="28" t="s">
        <v>265</v>
      </c>
      <c r="C453" s="39">
        <v>32356</v>
      </c>
      <c r="D453" s="39">
        <v>32462</v>
      </c>
      <c r="E453" s="39">
        <v>31053</v>
      </c>
      <c r="F453" s="39">
        <v>32836</v>
      </c>
      <c r="G453" s="39">
        <v>32213</v>
      </c>
      <c r="H453" s="39">
        <v>33484</v>
      </c>
      <c r="I453" s="39">
        <v>32347</v>
      </c>
      <c r="J453" s="39">
        <v>32000</v>
      </c>
      <c r="K453" s="39">
        <v>31578</v>
      </c>
      <c r="L453" s="39">
        <v>32655</v>
      </c>
      <c r="M453" s="39">
        <v>32078</v>
      </c>
      <c r="N453" s="39">
        <v>31400</v>
      </c>
      <c r="O453" s="39">
        <v>30434</v>
      </c>
      <c r="P453" s="39">
        <v>31225</v>
      </c>
      <c r="Q453" s="39">
        <v>31162</v>
      </c>
      <c r="R453" s="39">
        <v>31856.813759002514</v>
      </c>
      <c r="S453" s="39">
        <v>31832</v>
      </c>
      <c r="T453" s="39">
        <v>31988</v>
      </c>
      <c r="U453" s="39">
        <v>32125</v>
      </c>
      <c r="V453" s="39">
        <v>31826</v>
      </c>
      <c r="W453" s="39">
        <v>31807</v>
      </c>
      <c r="X453" s="39">
        <v>39799</v>
      </c>
      <c r="Y453" s="39">
        <v>39701</v>
      </c>
      <c r="Z453" s="39">
        <v>39462</v>
      </c>
      <c r="AA453" s="68">
        <v>39183</v>
      </c>
      <c r="AB453" s="68">
        <v>39351</v>
      </c>
      <c r="AC453" s="68">
        <v>39351</v>
      </c>
      <c r="AD453" s="68">
        <v>38610</v>
      </c>
      <c r="AE453" s="162">
        <f t="shared" si="273"/>
        <v>-741</v>
      </c>
      <c r="AF453" s="163">
        <f t="shared" si="274"/>
        <v>-0.018830525272547076</v>
      </c>
    </row>
    <row r="454" spans="1:32" ht="12" customHeight="1">
      <c r="A454" s="27">
        <v>3022</v>
      </c>
      <c r="B454" s="28" t="s">
        <v>266</v>
      </c>
      <c r="C454" s="39">
        <v>1811</v>
      </c>
      <c r="D454" s="39">
        <v>2640</v>
      </c>
      <c r="E454" s="39">
        <v>2214</v>
      </c>
      <c r="F454" s="39">
        <v>2640</v>
      </c>
      <c r="G454" s="39">
        <v>2517</v>
      </c>
      <c r="H454" s="39">
        <v>2640</v>
      </c>
      <c r="I454" s="39">
        <v>2556</v>
      </c>
      <c r="J454" s="39">
        <v>2500</v>
      </c>
      <c r="K454" s="39">
        <v>2441</v>
      </c>
      <c r="L454" s="39">
        <v>2500</v>
      </c>
      <c r="M454" s="39">
        <v>2499</v>
      </c>
      <c r="N454" s="39">
        <v>5000</v>
      </c>
      <c r="O454" s="39">
        <v>4544</v>
      </c>
      <c r="P454" s="39">
        <v>5000</v>
      </c>
      <c r="Q454" s="39">
        <v>4855</v>
      </c>
      <c r="R454" s="39">
        <v>5000</v>
      </c>
      <c r="S454" s="39">
        <v>4986</v>
      </c>
      <c r="T454" s="39">
        <v>5000</v>
      </c>
      <c r="U454" s="39">
        <v>4963</v>
      </c>
      <c r="V454" s="39">
        <v>5000</v>
      </c>
      <c r="W454" s="39">
        <v>5056</v>
      </c>
      <c r="X454" s="39">
        <v>5000</v>
      </c>
      <c r="Y454" s="39">
        <v>4968</v>
      </c>
      <c r="Z454" s="39">
        <v>5450</v>
      </c>
      <c r="AA454" s="68">
        <v>5310</v>
      </c>
      <c r="AB454" s="68">
        <v>6450</v>
      </c>
      <c r="AC454" s="68">
        <v>6450</v>
      </c>
      <c r="AD454" s="68">
        <v>6450</v>
      </c>
      <c r="AE454" s="162">
        <f t="shared" si="273"/>
        <v>0</v>
      </c>
      <c r="AF454" s="163">
        <f t="shared" si="274"/>
        <v>0</v>
      </c>
    </row>
    <row r="455" spans="1:32" ht="12" customHeight="1">
      <c r="A455" s="27">
        <v>3100</v>
      </c>
      <c r="B455" s="28" t="s">
        <v>267</v>
      </c>
      <c r="C455" s="39">
        <v>4071</v>
      </c>
      <c r="D455" s="39">
        <v>8844</v>
      </c>
      <c r="E455" s="39">
        <v>2834</v>
      </c>
      <c r="F455" s="39">
        <v>8844</v>
      </c>
      <c r="G455" s="39">
        <v>5214</v>
      </c>
      <c r="H455" s="39">
        <v>4500</v>
      </c>
      <c r="I455" s="39">
        <v>3115</v>
      </c>
      <c r="J455" s="39">
        <v>3500</v>
      </c>
      <c r="K455" s="39">
        <v>3307</v>
      </c>
      <c r="L455" s="39">
        <v>4700</v>
      </c>
      <c r="M455" s="39">
        <v>4617</v>
      </c>
      <c r="N455" s="39">
        <v>4700</v>
      </c>
      <c r="O455" s="39">
        <v>3987</v>
      </c>
      <c r="P455" s="39">
        <v>4200</v>
      </c>
      <c r="Q455" s="39">
        <v>3254</v>
      </c>
      <c r="R455" s="39">
        <v>4200</v>
      </c>
      <c r="S455" s="39">
        <v>3915</v>
      </c>
      <c r="T455" s="39">
        <v>4200</v>
      </c>
      <c r="U455" s="39">
        <v>3801</v>
      </c>
      <c r="V455" s="39">
        <v>4200</v>
      </c>
      <c r="W455" s="39">
        <v>4360</v>
      </c>
      <c r="X455" s="39">
        <v>4200</v>
      </c>
      <c r="Y455" s="39">
        <v>4447</v>
      </c>
      <c r="Z455" s="39">
        <v>4550</v>
      </c>
      <c r="AA455" s="68">
        <v>4990</v>
      </c>
      <c r="AB455" s="68">
        <v>4800</v>
      </c>
      <c r="AC455" s="68">
        <v>4800</v>
      </c>
      <c r="AD455" s="68">
        <v>8100</v>
      </c>
      <c r="AE455" s="162">
        <f t="shared" si="273"/>
        <v>3300</v>
      </c>
      <c r="AF455" s="163">
        <f t="shared" si="274"/>
        <v>0.6875</v>
      </c>
    </row>
    <row r="456" spans="1:32" ht="12" customHeight="1">
      <c r="A456" s="27">
        <v>4001</v>
      </c>
      <c r="B456" s="28" t="s">
        <v>127</v>
      </c>
      <c r="C456" s="39"/>
      <c r="D456" s="39"/>
      <c r="E456" s="39"/>
      <c r="F456" s="39"/>
      <c r="G456" s="39"/>
      <c r="H456" s="39"/>
      <c r="I456" s="39"/>
      <c r="J456" s="39"/>
      <c r="K456" s="39"/>
      <c r="L456" s="39">
        <v>500</v>
      </c>
      <c r="M456" s="39">
        <v>429</v>
      </c>
      <c r="N456" s="39">
        <v>500</v>
      </c>
      <c r="O456" s="39">
        <v>299</v>
      </c>
      <c r="P456" s="39">
        <v>500</v>
      </c>
      <c r="Q456" s="39">
        <v>1563</v>
      </c>
      <c r="R456" s="39">
        <v>500</v>
      </c>
      <c r="S456" s="39">
        <v>489</v>
      </c>
      <c r="T456" s="39">
        <v>500</v>
      </c>
      <c r="U456" s="39">
        <v>401</v>
      </c>
      <c r="V456" s="39">
        <v>500</v>
      </c>
      <c r="W456" s="39">
        <v>210</v>
      </c>
      <c r="X456" s="39">
        <v>500</v>
      </c>
      <c r="Y456" s="39">
        <v>0</v>
      </c>
      <c r="Z456" s="39">
        <v>500</v>
      </c>
      <c r="AA456" s="68">
        <v>397</v>
      </c>
      <c r="AB456" s="68">
        <v>1500</v>
      </c>
      <c r="AC456" s="68">
        <v>1500</v>
      </c>
      <c r="AD456" s="68">
        <v>1500</v>
      </c>
      <c r="AE456" s="162">
        <f t="shared" si="273"/>
        <v>0</v>
      </c>
      <c r="AF456" s="163">
        <f t="shared" si="274"/>
        <v>0</v>
      </c>
    </row>
    <row r="457" spans="1:32" s="26" customFormat="1" ht="12" customHeight="1">
      <c r="A457" s="34"/>
      <c r="B457" s="28" t="s">
        <v>141</v>
      </c>
      <c r="C457" s="38">
        <f aca="true" t="shared" si="277" ref="C457:K457">SUM(C443:C455)</f>
        <v>47005</v>
      </c>
      <c r="D457" s="38">
        <f t="shared" si="277"/>
        <v>52098</v>
      </c>
      <c r="E457" s="38">
        <f t="shared" si="277"/>
        <v>43858</v>
      </c>
      <c r="F457" s="38">
        <f t="shared" si="277"/>
        <v>52797</v>
      </c>
      <c r="G457" s="38">
        <f t="shared" si="277"/>
        <v>48192</v>
      </c>
      <c r="H457" s="38">
        <f t="shared" si="277"/>
        <v>48836</v>
      </c>
      <c r="I457" s="38">
        <f t="shared" si="277"/>
        <v>45654</v>
      </c>
      <c r="J457" s="38">
        <f t="shared" si="277"/>
        <v>45400</v>
      </c>
      <c r="K457" s="38">
        <f t="shared" si="277"/>
        <v>44589</v>
      </c>
      <c r="L457" s="38">
        <f aca="true" t="shared" si="278" ref="L457:Y457">SUM(L443:L456)</f>
        <v>48005</v>
      </c>
      <c r="M457" s="38">
        <f t="shared" si="278"/>
        <v>46746</v>
      </c>
      <c r="N457" s="38">
        <f t="shared" si="278"/>
        <v>49325</v>
      </c>
      <c r="O457" s="38">
        <f t="shared" si="278"/>
        <v>46739</v>
      </c>
      <c r="P457" s="38">
        <f t="shared" si="278"/>
        <v>49675</v>
      </c>
      <c r="Q457" s="38">
        <f t="shared" si="278"/>
        <v>49437</v>
      </c>
      <c r="R457" s="38">
        <f t="shared" si="278"/>
        <v>50851.813759002514</v>
      </c>
      <c r="S457" s="38">
        <f t="shared" si="278"/>
        <v>50808</v>
      </c>
      <c r="T457" s="38">
        <f t="shared" si="278"/>
        <v>51073</v>
      </c>
      <c r="U457" s="38">
        <f t="shared" si="278"/>
        <v>49730</v>
      </c>
      <c r="V457" s="38">
        <f t="shared" si="278"/>
        <v>50935</v>
      </c>
      <c r="W457" s="38">
        <f t="shared" si="278"/>
        <v>49321</v>
      </c>
      <c r="X457" s="38">
        <f t="shared" si="278"/>
        <v>66498</v>
      </c>
      <c r="Y457" s="38">
        <f t="shared" si="278"/>
        <v>57778</v>
      </c>
      <c r="Z457" s="38">
        <f>SUM(Z443:Z456)</f>
        <v>67807</v>
      </c>
      <c r="AA457" s="38">
        <f>SUM(AA443:AA456)</f>
        <v>61942</v>
      </c>
      <c r="AB457" s="38">
        <f>SUM(AB443:AB456)</f>
        <v>84176</v>
      </c>
      <c r="AC457" s="38">
        <f>SUM(AC443:AC456)</f>
        <v>79426</v>
      </c>
      <c r="AD457" s="38">
        <f>SUM(AD443:AD456)</f>
        <v>79375</v>
      </c>
      <c r="AE457" s="23">
        <f t="shared" si="273"/>
        <v>-4801</v>
      </c>
      <c r="AF457" s="35">
        <f t="shared" si="274"/>
        <v>-0.057035259456377115</v>
      </c>
    </row>
    <row r="458" spans="1:32" s="26" customFormat="1" ht="12" customHeight="1">
      <c r="A458" s="34">
        <v>510</v>
      </c>
      <c r="B458" s="28" t="s">
        <v>75</v>
      </c>
      <c r="C458" s="4">
        <f aca="true" t="shared" si="279" ref="C458:Y458">SUM(C457+C442)</f>
        <v>273309</v>
      </c>
      <c r="D458" s="4">
        <f t="shared" si="279"/>
        <v>285725</v>
      </c>
      <c r="E458" s="4">
        <f t="shared" si="279"/>
        <v>284393</v>
      </c>
      <c r="F458" s="4">
        <f t="shared" si="279"/>
        <v>317599</v>
      </c>
      <c r="G458" s="4">
        <f t="shared" si="279"/>
        <v>319374</v>
      </c>
      <c r="H458" s="4">
        <f t="shared" si="279"/>
        <v>325217</v>
      </c>
      <c r="I458" s="4">
        <f t="shared" si="279"/>
        <v>318312</v>
      </c>
      <c r="J458" s="4">
        <f t="shared" si="279"/>
        <v>333985</v>
      </c>
      <c r="K458" s="4">
        <f t="shared" si="279"/>
        <v>338053</v>
      </c>
      <c r="L458" s="4">
        <f t="shared" si="279"/>
        <v>345130</v>
      </c>
      <c r="M458" s="4">
        <f t="shared" si="279"/>
        <v>337324</v>
      </c>
      <c r="N458" s="4">
        <f t="shared" si="279"/>
        <v>364300.288</v>
      </c>
      <c r="O458" s="4">
        <f t="shared" si="279"/>
        <v>369030</v>
      </c>
      <c r="P458" s="4">
        <f t="shared" si="279"/>
        <v>392806</v>
      </c>
      <c r="Q458" s="4">
        <f t="shared" si="279"/>
        <v>391936</v>
      </c>
      <c r="R458" s="4">
        <f t="shared" si="279"/>
        <v>409868.8137590025</v>
      </c>
      <c r="S458" s="4">
        <f t="shared" si="279"/>
        <v>407191</v>
      </c>
      <c r="T458" s="4">
        <f t="shared" si="279"/>
        <v>425469</v>
      </c>
      <c r="U458" s="4">
        <f t="shared" si="279"/>
        <v>423064</v>
      </c>
      <c r="V458" s="4">
        <f t="shared" si="279"/>
        <v>431196</v>
      </c>
      <c r="W458" s="4">
        <f t="shared" si="279"/>
        <v>429759</v>
      </c>
      <c r="X458" s="4">
        <f t="shared" si="279"/>
        <v>448373</v>
      </c>
      <c r="Y458" s="4">
        <f t="shared" si="279"/>
        <v>428623</v>
      </c>
      <c r="Z458" s="4">
        <f>SUM(Z457+Z442)</f>
        <v>457150</v>
      </c>
      <c r="AA458" s="4">
        <f>SUM(AA457+AA442)</f>
        <v>459625</v>
      </c>
      <c r="AB458" s="4">
        <f>SUM(AB457+AB442)</f>
        <v>512916</v>
      </c>
      <c r="AC458" s="4">
        <f>SUM(AC457+AC442)</f>
        <v>509513</v>
      </c>
      <c r="AD458" s="4">
        <f>SUM(AD457+AD442)</f>
        <v>515881</v>
      </c>
      <c r="AE458" s="23">
        <f t="shared" si="273"/>
        <v>2965</v>
      </c>
      <c r="AF458" s="35">
        <f t="shared" si="274"/>
        <v>0.0057806736385684985</v>
      </c>
    </row>
    <row r="459" spans="1:32" ht="12" customHeight="1">
      <c r="A459" s="3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30">
        <f>SUM(Z459-X459)</f>
        <v>0</v>
      </c>
      <c r="AF459" s="33"/>
    </row>
    <row r="460" spans="1:32" ht="12" customHeight="1">
      <c r="A460" s="3">
        <v>520</v>
      </c>
      <c r="B460" s="32" t="s">
        <v>59</v>
      </c>
      <c r="C460" s="3" t="s">
        <v>1</v>
      </c>
      <c r="D460" s="6" t="s">
        <v>2</v>
      </c>
      <c r="E460" s="6" t="s">
        <v>1</v>
      </c>
      <c r="F460" s="6" t="s">
        <v>2</v>
      </c>
      <c r="G460" s="6" t="s">
        <v>1</v>
      </c>
      <c r="H460" s="6" t="s">
        <v>2</v>
      </c>
      <c r="I460" s="6" t="s">
        <v>1</v>
      </c>
      <c r="J460" s="6" t="s">
        <v>2</v>
      </c>
      <c r="K460" s="6" t="s">
        <v>1</v>
      </c>
      <c r="L460" s="6" t="s">
        <v>2</v>
      </c>
      <c r="M460" s="6" t="s">
        <v>1</v>
      </c>
      <c r="N460" s="6" t="s">
        <v>2</v>
      </c>
      <c r="O460" s="6" t="s">
        <v>1</v>
      </c>
      <c r="P460" s="6" t="s">
        <v>2</v>
      </c>
      <c r="Q460" s="6" t="s">
        <v>44</v>
      </c>
      <c r="R460" s="6" t="s">
        <v>2</v>
      </c>
      <c r="S460" s="6" t="s">
        <v>1</v>
      </c>
      <c r="T460" s="6" t="s">
        <v>2</v>
      </c>
      <c r="U460" s="6" t="s">
        <v>44</v>
      </c>
      <c r="V460" s="6" t="s">
        <v>2</v>
      </c>
      <c r="W460" s="6" t="s">
        <v>1</v>
      </c>
      <c r="X460" s="6" t="s">
        <v>2</v>
      </c>
      <c r="Y460" s="6" t="s">
        <v>1</v>
      </c>
      <c r="Z460" s="6" t="s">
        <v>2</v>
      </c>
      <c r="AA460" s="6" t="s">
        <v>1</v>
      </c>
      <c r="AB460" s="6" t="s">
        <v>2</v>
      </c>
      <c r="AC460" s="3" t="s">
        <v>190</v>
      </c>
      <c r="AD460" s="3" t="s">
        <v>2</v>
      </c>
      <c r="AE460" s="6" t="s">
        <v>4</v>
      </c>
      <c r="AF460" s="7" t="s">
        <v>5</v>
      </c>
    </row>
    <row r="461" spans="1:32" ht="12" customHeight="1">
      <c r="A461" s="3"/>
      <c r="B461" s="32"/>
      <c r="C461" s="3" t="s">
        <v>6</v>
      </c>
      <c r="D461" s="6" t="s">
        <v>7</v>
      </c>
      <c r="E461" s="6" t="s">
        <v>7</v>
      </c>
      <c r="F461" s="6" t="s">
        <v>8</v>
      </c>
      <c r="G461" s="6" t="s">
        <v>8</v>
      </c>
      <c r="H461" s="6" t="s">
        <v>9</v>
      </c>
      <c r="I461" s="6" t="s">
        <v>9</v>
      </c>
      <c r="J461" s="6" t="s">
        <v>10</v>
      </c>
      <c r="K461" s="6" t="s">
        <v>10</v>
      </c>
      <c r="L461" s="6" t="s">
        <v>11</v>
      </c>
      <c r="M461" s="6" t="s">
        <v>11</v>
      </c>
      <c r="N461" s="6" t="s">
        <v>45</v>
      </c>
      <c r="O461" s="6" t="s">
        <v>12</v>
      </c>
      <c r="P461" s="6" t="s">
        <v>46</v>
      </c>
      <c r="Q461" s="6" t="s">
        <v>46</v>
      </c>
      <c r="R461" s="6" t="s">
        <v>47</v>
      </c>
      <c r="S461" s="6" t="s">
        <v>14</v>
      </c>
      <c r="T461" s="6" t="s">
        <v>15</v>
      </c>
      <c r="U461" s="6" t="s">
        <v>15</v>
      </c>
      <c r="V461" s="6" t="s">
        <v>16</v>
      </c>
      <c r="W461" s="6" t="s">
        <v>16</v>
      </c>
      <c r="X461" s="6" t="s">
        <v>17</v>
      </c>
      <c r="Y461" s="6" t="s">
        <v>17</v>
      </c>
      <c r="Z461" s="6" t="s">
        <v>18</v>
      </c>
      <c r="AA461" s="6" t="s">
        <v>18</v>
      </c>
      <c r="AB461" s="6" t="s">
        <v>19</v>
      </c>
      <c r="AC461" s="6" t="s">
        <v>19</v>
      </c>
      <c r="AD461" s="6" t="s">
        <v>441</v>
      </c>
      <c r="AE461" s="6" t="s">
        <v>442</v>
      </c>
      <c r="AF461" s="7" t="s">
        <v>442</v>
      </c>
    </row>
    <row r="462" spans="1:32" s="26" customFormat="1" ht="12" customHeight="1">
      <c r="A462" s="27">
        <v>5050</v>
      </c>
      <c r="B462" s="28" t="s">
        <v>268</v>
      </c>
      <c r="C462" s="39">
        <v>450</v>
      </c>
      <c r="D462" s="39">
        <v>450</v>
      </c>
      <c r="E462" s="39">
        <v>450</v>
      </c>
      <c r="F462" s="39">
        <v>450</v>
      </c>
      <c r="G462" s="39">
        <v>450</v>
      </c>
      <c r="H462" s="39">
        <v>450</v>
      </c>
      <c r="I462" s="39">
        <v>450</v>
      </c>
      <c r="J462" s="39">
        <v>450</v>
      </c>
      <c r="K462" s="39">
        <v>450</v>
      </c>
      <c r="L462" s="39">
        <v>450</v>
      </c>
      <c r="M462" s="39">
        <v>450</v>
      </c>
      <c r="N462" s="39">
        <v>450</v>
      </c>
      <c r="O462" s="39">
        <v>450</v>
      </c>
      <c r="P462" s="39">
        <v>450</v>
      </c>
      <c r="Q462" s="39">
        <v>450</v>
      </c>
      <c r="R462" s="39">
        <v>450</v>
      </c>
      <c r="S462" s="39">
        <v>450</v>
      </c>
      <c r="T462" s="39">
        <v>450</v>
      </c>
      <c r="U462" s="39">
        <v>450</v>
      </c>
      <c r="V462" s="39">
        <v>450</v>
      </c>
      <c r="W462" s="39">
        <v>0</v>
      </c>
      <c r="X462" s="39">
        <v>450</v>
      </c>
      <c r="Y462" s="39">
        <v>450</v>
      </c>
      <c r="Z462" s="39">
        <v>450</v>
      </c>
      <c r="AA462" s="39">
        <v>450</v>
      </c>
      <c r="AB462" s="39">
        <v>500</v>
      </c>
      <c r="AC462" s="39">
        <v>500</v>
      </c>
      <c r="AD462" s="39">
        <v>500</v>
      </c>
      <c r="AE462" s="155">
        <f>SUM(AD462-AB462)</f>
        <v>0</v>
      </c>
      <c r="AF462" s="33">
        <f>SUM(AE462/AB462)</f>
        <v>0</v>
      </c>
    </row>
    <row r="463" spans="1:32" s="26" customFormat="1" ht="12" customHeight="1">
      <c r="A463" s="27">
        <v>5052</v>
      </c>
      <c r="B463" s="28" t="s">
        <v>269</v>
      </c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>
        <v>5000</v>
      </c>
      <c r="AC463" s="39">
        <v>5000</v>
      </c>
      <c r="AD463" s="39">
        <v>5000</v>
      </c>
      <c r="AE463" s="155">
        <f>SUM(AD463-AB463)</f>
        <v>0</v>
      </c>
      <c r="AF463" s="33">
        <f>SUM(AE463/AB463)</f>
        <v>0</v>
      </c>
    </row>
    <row r="464" spans="1:32" ht="12" customHeight="1">
      <c r="A464" s="27">
        <v>5053</v>
      </c>
      <c r="B464" s="28" t="s">
        <v>270</v>
      </c>
      <c r="C464" s="39">
        <v>14190</v>
      </c>
      <c r="D464" s="39">
        <v>12500</v>
      </c>
      <c r="E464" s="39">
        <v>12500</v>
      </c>
      <c r="F464" s="39">
        <v>6500</v>
      </c>
      <c r="G464" s="39">
        <v>10426</v>
      </c>
      <c r="H464" s="39">
        <v>6500</v>
      </c>
      <c r="I464" s="39">
        <v>5478</v>
      </c>
      <c r="J464" s="39">
        <v>0</v>
      </c>
      <c r="K464" s="39">
        <v>1335</v>
      </c>
      <c r="L464" s="39">
        <v>0</v>
      </c>
      <c r="M464" s="39">
        <v>9626</v>
      </c>
      <c r="N464" s="39">
        <v>10000</v>
      </c>
      <c r="O464" s="39">
        <v>4943</v>
      </c>
      <c r="P464" s="39">
        <v>10000</v>
      </c>
      <c r="Q464" s="39">
        <v>10969</v>
      </c>
      <c r="R464" s="39">
        <v>10000</v>
      </c>
      <c r="S464" s="39">
        <v>14594</v>
      </c>
      <c r="T464" s="39">
        <v>7500</v>
      </c>
      <c r="U464" s="39">
        <v>4307</v>
      </c>
      <c r="V464" s="39">
        <v>0</v>
      </c>
      <c r="W464" s="39">
        <v>3478</v>
      </c>
      <c r="X464" s="39">
        <v>5000</v>
      </c>
      <c r="Y464" s="39">
        <v>5472</v>
      </c>
      <c r="Z464" s="39">
        <v>5000</v>
      </c>
      <c r="AA464" s="39">
        <v>5490</v>
      </c>
      <c r="AB464" s="39">
        <v>5000</v>
      </c>
      <c r="AC464" s="39">
        <v>5000</v>
      </c>
      <c r="AD464" s="39">
        <v>5000</v>
      </c>
      <c r="AE464" s="155">
        <f>SUM(AD464-AB464)</f>
        <v>0</v>
      </c>
      <c r="AF464" s="33">
        <f>SUM(AE464/AB464)</f>
        <v>0</v>
      </c>
    </row>
    <row r="465" spans="1:32" s="26" customFormat="1" ht="12" customHeight="1">
      <c r="A465" s="34">
        <v>520</v>
      </c>
      <c r="B465" s="28" t="s">
        <v>59</v>
      </c>
      <c r="C465" s="38">
        <f aca="true" t="shared" si="280" ref="C465:Z465">SUM(C462:C464)</f>
        <v>14640</v>
      </c>
      <c r="D465" s="38">
        <f t="shared" si="280"/>
        <v>12950</v>
      </c>
      <c r="E465" s="38">
        <f t="shared" si="280"/>
        <v>12950</v>
      </c>
      <c r="F465" s="38">
        <f t="shared" si="280"/>
        <v>6950</v>
      </c>
      <c r="G465" s="38">
        <f t="shared" si="280"/>
        <v>10876</v>
      </c>
      <c r="H465" s="38">
        <f t="shared" si="280"/>
        <v>6950</v>
      </c>
      <c r="I465" s="38">
        <f t="shared" si="280"/>
        <v>5928</v>
      </c>
      <c r="J465" s="38">
        <f t="shared" si="280"/>
        <v>450</v>
      </c>
      <c r="K465" s="38">
        <f t="shared" si="280"/>
        <v>1785</v>
      </c>
      <c r="L465" s="38">
        <f t="shared" si="280"/>
        <v>450</v>
      </c>
      <c r="M465" s="38">
        <f t="shared" si="280"/>
        <v>10076</v>
      </c>
      <c r="N465" s="38">
        <f t="shared" si="280"/>
        <v>10450</v>
      </c>
      <c r="O465" s="38">
        <f t="shared" si="280"/>
        <v>5393</v>
      </c>
      <c r="P465" s="38">
        <f t="shared" si="280"/>
        <v>10450</v>
      </c>
      <c r="Q465" s="38">
        <f t="shared" si="280"/>
        <v>11419</v>
      </c>
      <c r="R465" s="38">
        <f t="shared" si="280"/>
        <v>10450</v>
      </c>
      <c r="S465" s="38">
        <f t="shared" si="280"/>
        <v>15044</v>
      </c>
      <c r="T465" s="38">
        <f t="shared" si="280"/>
        <v>7950</v>
      </c>
      <c r="U465" s="38">
        <f t="shared" si="280"/>
        <v>4757</v>
      </c>
      <c r="V465" s="38">
        <f t="shared" si="280"/>
        <v>450</v>
      </c>
      <c r="W465" s="38">
        <f t="shared" si="280"/>
        <v>3478</v>
      </c>
      <c r="X465" s="38">
        <f t="shared" si="280"/>
        <v>5450</v>
      </c>
      <c r="Y465" s="38">
        <f t="shared" si="280"/>
        <v>5922</v>
      </c>
      <c r="Z465" s="38">
        <f t="shared" si="280"/>
        <v>5450</v>
      </c>
      <c r="AA465" s="38">
        <f>SUM(AA462:AA464)</f>
        <v>5940</v>
      </c>
      <c r="AB465" s="38">
        <f>SUM(AB462:AB464)</f>
        <v>10500</v>
      </c>
      <c r="AC465" s="38">
        <f>SUM(AC462:AC464)</f>
        <v>10500</v>
      </c>
      <c r="AD465" s="38">
        <f>SUM(AD462:AD464)</f>
        <v>10500</v>
      </c>
      <c r="AE465" s="155">
        <f>SUM(AD465-AB465)</f>
        <v>0</v>
      </c>
      <c r="AF465" s="35">
        <f>SUM(AE465/AB465)</f>
        <v>0</v>
      </c>
    </row>
    <row r="466" spans="1:32" ht="12" customHeight="1">
      <c r="A466" s="3">
        <v>530</v>
      </c>
      <c r="B466" s="32" t="s">
        <v>54</v>
      </c>
      <c r="C466" s="3" t="s">
        <v>1</v>
      </c>
      <c r="D466" s="6" t="s">
        <v>2</v>
      </c>
      <c r="E466" s="6" t="s">
        <v>1</v>
      </c>
      <c r="F466" s="6" t="s">
        <v>2</v>
      </c>
      <c r="G466" s="6" t="s">
        <v>1</v>
      </c>
      <c r="H466" s="6" t="s">
        <v>2</v>
      </c>
      <c r="I466" s="6" t="s">
        <v>1</v>
      </c>
      <c r="J466" s="6" t="s">
        <v>2</v>
      </c>
      <c r="K466" s="6" t="s">
        <v>1</v>
      </c>
      <c r="L466" s="6" t="s">
        <v>2</v>
      </c>
      <c r="M466" s="6" t="s">
        <v>1</v>
      </c>
      <c r="N466" s="6" t="s">
        <v>2</v>
      </c>
      <c r="O466" s="6" t="s">
        <v>1</v>
      </c>
      <c r="P466" s="6" t="s">
        <v>2</v>
      </c>
      <c r="Q466" s="6" t="s">
        <v>44</v>
      </c>
      <c r="R466" s="6" t="s">
        <v>2</v>
      </c>
      <c r="S466" s="6" t="s">
        <v>1</v>
      </c>
      <c r="T466" s="6" t="s">
        <v>2</v>
      </c>
      <c r="U466" s="6" t="s">
        <v>44</v>
      </c>
      <c r="V466" s="6" t="s">
        <v>2</v>
      </c>
      <c r="W466" s="6" t="s">
        <v>1</v>
      </c>
      <c r="X466" s="6" t="s">
        <v>2</v>
      </c>
      <c r="Y466" s="6" t="s">
        <v>1</v>
      </c>
      <c r="Z466" s="6" t="s">
        <v>2</v>
      </c>
      <c r="AA466" s="6" t="s">
        <v>1</v>
      </c>
      <c r="AB466" s="6" t="s">
        <v>2</v>
      </c>
      <c r="AC466" s="3" t="s">
        <v>190</v>
      </c>
      <c r="AD466" s="3" t="s">
        <v>2</v>
      </c>
      <c r="AE466" s="6" t="s">
        <v>4</v>
      </c>
      <c r="AF466" s="7" t="s">
        <v>5</v>
      </c>
    </row>
    <row r="467" spans="1:32" ht="12" customHeight="1">
      <c r="A467" s="3"/>
      <c r="B467" s="32"/>
      <c r="C467" s="3" t="s">
        <v>6</v>
      </c>
      <c r="D467" s="6" t="s">
        <v>7</v>
      </c>
      <c r="E467" s="6" t="s">
        <v>7</v>
      </c>
      <c r="F467" s="6" t="s">
        <v>8</v>
      </c>
      <c r="G467" s="6" t="s">
        <v>8</v>
      </c>
      <c r="H467" s="6" t="s">
        <v>9</v>
      </c>
      <c r="I467" s="6" t="s">
        <v>9</v>
      </c>
      <c r="J467" s="6" t="s">
        <v>10</v>
      </c>
      <c r="K467" s="6" t="s">
        <v>10</v>
      </c>
      <c r="L467" s="6" t="s">
        <v>11</v>
      </c>
      <c r="M467" s="6" t="s">
        <v>11</v>
      </c>
      <c r="N467" s="6" t="s">
        <v>45</v>
      </c>
      <c r="O467" s="6" t="s">
        <v>12</v>
      </c>
      <c r="P467" s="6" t="s">
        <v>46</v>
      </c>
      <c r="Q467" s="6" t="s">
        <v>46</v>
      </c>
      <c r="R467" s="6" t="s">
        <v>47</v>
      </c>
      <c r="S467" s="6" t="s">
        <v>14</v>
      </c>
      <c r="T467" s="6" t="s">
        <v>15</v>
      </c>
      <c r="U467" s="6" t="s">
        <v>15</v>
      </c>
      <c r="V467" s="6" t="s">
        <v>16</v>
      </c>
      <c r="W467" s="6" t="s">
        <v>16</v>
      </c>
      <c r="X467" s="6" t="s">
        <v>17</v>
      </c>
      <c r="Y467" s="6" t="s">
        <v>17</v>
      </c>
      <c r="Z467" s="6" t="s">
        <v>18</v>
      </c>
      <c r="AA467" s="6" t="s">
        <v>18</v>
      </c>
      <c r="AB467" s="6" t="s">
        <v>19</v>
      </c>
      <c r="AC467" s="6" t="s">
        <v>19</v>
      </c>
      <c r="AD467" s="6" t="s">
        <v>441</v>
      </c>
      <c r="AE467" s="6" t="s">
        <v>442</v>
      </c>
      <c r="AF467" s="7" t="s">
        <v>442</v>
      </c>
    </row>
    <row r="468" spans="1:32" ht="12" customHeight="1">
      <c r="A468" s="27">
        <v>1002</v>
      </c>
      <c r="B468" s="28" t="s">
        <v>271</v>
      </c>
      <c r="C468" s="39">
        <v>15303</v>
      </c>
      <c r="D468" s="39">
        <v>11720</v>
      </c>
      <c r="E468" s="39">
        <v>10000</v>
      </c>
      <c r="F468" s="39">
        <v>11720</v>
      </c>
      <c r="G468" s="39">
        <v>9093</v>
      </c>
      <c r="H468" s="39">
        <v>12072</v>
      </c>
      <c r="I468" s="39">
        <v>9641</v>
      </c>
      <c r="J468" s="39">
        <v>12435</v>
      </c>
      <c r="K468" s="39">
        <v>9139</v>
      </c>
      <c r="L468" s="39">
        <v>12932</v>
      </c>
      <c r="M468" s="39">
        <v>1987</v>
      </c>
      <c r="N468" s="39">
        <v>5800</v>
      </c>
      <c r="O468" s="39">
        <v>5614</v>
      </c>
      <c r="P468" s="39">
        <v>10000</v>
      </c>
      <c r="Q468" s="39">
        <v>4440</v>
      </c>
      <c r="R468" s="39">
        <v>10300</v>
      </c>
      <c r="S468" s="39">
        <v>4082</v>
      </c>
      <c r="T468" s="39">
        <v>10870</v>
      </c>
      <c r="U468" s="39">
        <v>4824</v>
      </c>
      <c r="V468" s="39">
        <v>7600</v>
      </c>
      <c r="W468" s="39">
        <v>5088</v>
      </c>
      <c r="X468" s="39">
        <v>6200</v>
      </c>
      <c r="Y468" s="39">
        <v>5447</v>
      </c>
      <c r="Z468" s="39">
        <v>6324</v>
      </c>
      <c r="AA468" s="39">
        <v>7770</v>
      </c>
      <c r="AB468" s="39">
        <v>6300</v>
      </c>
      <c r="AC468" s="39">
        <v>6300</v>
      </c>
      <c r="AD468" s="39">
        <v>6426</v>
      </c>
      <c r="AE468" s="16">
        <f>SUM(AD468-AB468)</f>
        <v>126</v>
      </c>
      <c r="AF468" s="33">
        <f>SUM(AE468/AB468)</f>
        <v>0.02</v>
      </c>
    </row>
    <row r="469" spans="1:32" ht="12" customHeight="1">
      <c r="A469" s="27">
        <v>1002</v>
      </c>
      <c r="B469" s="28" t="s">
        <v>272</v>
      </c>
      <c r="C469" s="39"/>
      <c r="D469" s="39">
        <v>8320</v>
      </c>
      <c r="E469" s="39">
        <v>8320</v>
      </c>
      <c r="F469" s="39">
        <v>10400</v>
      </c>
      <c r="G469" s="39">
        <v>10400</v>
      </c>
      <c r="H469" s="39">
        <v>10920</v>
      </c>
      <c r="I469" s="39">
        <v>10910</v>
      </c>
      <c r="J469" s="39">
        <v>11247</v>
      </c>
      <c r="K469" s="39">
        <v>11535</v>
      </c>
      <c r="L469" s="39">
        <v>12480</v>
      </c>
      <c r="M469" s="39">
        <v>13931</v>
      </c>
      <c r="N469" s="39">
        <v>13728</v>
      </c>
      <c r="O469" s="39">
        <v>14208</v>
      </c>
      <c r="P469" s="39">
        <v>15000</v>
      </c>
      <c r="Q469" s="39">
        <v>15143</v>
      </c>
      <c r="R469" s="39">
        <v>16500</v>
      </c>
      <c r="S469" s="39">
        <v>16587</v>
      </c>
      <c r="T469" s="39">
        <v>18150</v>
      </c>
      <c r="U469" s="39">
        <v>18268</v>
      </c>
      <c r="V469" s="39">
        <v>20000</v>
      </c>
      <c r="W469" s="39">
        <v>19965</v>
      </c>
      <c r="X469" s="39">
        <v>22000</v>
      </c>
      <c r="Y469" s="39">
        <v>21154</v>
      </c>
      <c r="Z469" s="39">
        <v>24200</v>
      </c>
      <c r="AA469" s="39">
        <v>23362</v>
      </c>
      <c r="AB469" s="39">
        <v>26620</v>
      </c>
      <c r="AC469" s="39">
        <v>26620</v>
      </c>
      <c r="AD469" s="39">
        <v>29282</v>
      </c>
      <c r="AE469" s="16">
        <f aca="true" t="shared" si="281" ref="AE469:AE477">SUM(AD469-AB469)</f>
        <v>2662</v>
      </c>
      <c r="AF469" s="33">
        <f aca="true" t="shared" si="282" ref="AF469:AF477">SUM(AE469/AB469)</f>
        <v>0.1</v>
      </c>
    </row>
    <row r="470" spans="1:32" ht="12" customHeight="1">
      <c r="A470" s="27">
        <v>1020</v>
      </c>
      <c r="B470" s="28" t="s">
        <v>96</v>
      </c>
      <c r="C470" s="39">
        <v>1188</v>
      </c>
      <c r="D470" s="39">
        <v>1533</v>
      </c>
      <c r="E470" s="39">
        <v>1401</v>
      </c>
      <c r="F470" s="39">
        <v>1692</v>
      </c>
      <c r="G470" s="39">
        <v>1491</v>
      </c>
      <c r="H470" s="39">
        <v>1759</v>
      </c>
      <c r="I470" s="39">
        <v>1554</v>
      </c>
      <c r="J470" s="39">
        <v>1811</v>
      </c>
      <c r="K470" s="39">
        <v>1580</v>
      </c>
      <c r="L470" s="39">
        <v>1937</v>
      </c>
      <c r="M470" s="39">
        <v>1213</v>
      </c>
      <c r="N470" s="39">
        <v>1494</v>
      </c>
      <c r="O470" s="39">
        <v>1263</v>
      </c>
      <c r="P470" s="39">
        <v>1600</v>
      </c>
      <c r="Q470" s="39">
        <v>1502</v>
      </c>
      <c r="R470" s="39">
        <v>2050</v>
      </c>
      <c r="S470" s="39">
        <v>1607</v>
      </c>
      <c r="T470" s="39">
        <v>2220</v>
      </c>
      <c r="U470" s="39">
        <v>1740</v>
      </c>
      <c r="V470" s="39">
        <v>2115</v>
      </c>
      <c r="W470" s="39">
        <v>1955</v>
      </c>
      <c r="X470" s="39">
        <v>2180</v>
      </c>
      <c r="Y470" s="39">
        <v>2024</v>
      </c>
      <c r="Z470" s="39">
        <v>2335</v>
      </c>
      <c r="AA470" s="39">
        <v>2397</v>
      </c>
      <c r="AB470" s="39">
        <v>2518</v>
      </c>
      <c r="AC470" s="39">
        <v>2518</v>
      </c>
      <c r="AD470" s="39">
        <v>2732</v>
      </c>
      <c r="AE470" s="16">
        <f t="shared" si="281"/>
        <v>214</v>
      </c>
      <c r="AF470" s="33">
        <f t="shared" si="282"/>
        <v>0.08498808578236695</v>
      </c>
    </row>
    <row r="471" spans="1:32" s="26" customFormat="1" ht="12" customHeight="1">
      <c r="A471" s="34"/>
      <c r="B471" s="28" t="s">
        <v>133</v>
      </c>
      <c r="C471" s="38">
        <f aca="true" t="shared" si="283" ref="C471:Z471">SUM(C468:C470)</f>
        <v>16491</v>
      </c>
      <c r="D471" s="38">
        <f t="shared" si="283"/>
        <v>21573</v>
      </c>
      <c r="E471" s="38">
        <f t="shared" si="283"/>
        <v>19721</v>
      </c>
      <c r="F471" s="38">
        <f t="shared" si="283"/>
        <v>23812</v>
      </c>
      <c r="G471" s="38">
        <f>SUM(G468:G470)</f>
        <v>20984</v>
      </c>
      <c r="H471" s="38">
        <f t="shared" si="283"/>
        <v>24751</v>
      </c>
      <c r="I471" s="38">
        <f t="shared" si="283"/>
        <v>22105</v>
      </c>
      <c r="J471" s="38">
        <f t="shared" si="283"/>
        <v>25493</v>
      </c>
      <c r="K471" s="38">
        <f t="shared" si="283"/>
        <v>22254</v>
      </c>
      <c r="L471" s="38">
        <f t="shared" si="283"/>
        <v>27349</v>
      </c>
      <c r="M471" s="38">
        <f t="shared" si="283"/>
        <v>17131</v>
      </c>
      <c r="N471" s="38">
        <f t="shared" si="283"/>
        <v>21022</v>
      </c>
      <c r="O471" s="38">
        <f t="shared" si="283"/>
        <v>21085</v>
      </c>
      <c r="P471" s="38">
        <f t="shared" si="283"/>
        <v>26600</v>
      </c>
      <c r="Q471" s="38">
        <f t="shared" si="283"/>
        <v>21085</v>
      </c>
      <c r="R471" s="38">
        <f t="shared" si="283"/>
        <v>28850</v>
      </c>
      <c r="S471" s="38">
        <f t="shared" si="283"/>
        <v>22276</v>
      </c>
      <c r="T471" s="38">
        <f t="shared" si="283"/>
        <v>31240</v>
      </c>
      <c r="U471" s="38">
        <f t="shared" si="283"/>
        <v>24832</v>
      </c>
      <c r="V471" s="38">
        <f t="shared" si="283"/>
        <v>29715</v>
      </c>
      <c r="W471" s="38">
        <f t="shared" si="283"/>
        <v>27008</v>
      </c>
      <c r="X471" s="38">
        <f t="shared" si="283"/>
        <v>30380</v>
      </c>
      <c r="Y471" s="38">
        <f t="shared" si="283"/>
        <v>28625</v>
      </c>
      <c r="Z471" s="38">
        <f t="shared" si="283"/>
        <v>32859</v>
      </c>
      <c r="AA471" s="38">
        <f>SUM(AA468:AA470)</f>
        <v>33529</v>
      </c>
      <c r="AB471" s="38">
        <f>SUM(AB468:AB470)</f>
        <v>35438</v>
      </c>
      <c r="AC471" s="38">
        <f>SUM(AC468:AC470)</f>
        <v>35438</v>
      </c>
      <c r="AD471" s="38">
        <f>SUM(AD468:AD470)</f>
        <v>38440</v>
      </c>
      <c r="AE471" s="23">
        <f t="shared" si="281"/>
        <v>3002</v>
      </c>
      <c r="AF471" s="33">
        <f t="shared" si="282"/>
        <v>0.08471132682431289</v>
      </c>
    </row>
    <row r="472" spans="1:32" ht="12" customHeight="1">
      <c r="A472" s="27">
        <v>2004</v>
      </c>
      <c r="B472" s="28" t="s">
        <v>101</v>
      </c>
      <c r="C472" s="39">
        <v>5282</v>
      </c>
      <c r="D472" s="39">
        <v>4500</v>
      </c>
      <c r="E472" s="39">
        <v>4500</v>
      </c>
      <c r="F472" s="39">
        <v>4500</v>
      </c>
      <c r="G472" s="39">
        <v>4658</v>
      </c>
      <c r="H472" s="39">
        <v>4000</v>
      </c>
      <c r="I472" s="39">
        <v>6122</v>
      </c>
      <c r="J472" s="39">
        <v>4000</v>
      </c>
      <c r="K472" s="39">
        <v>10611</v>
      </c>
      <c r="L472" s="39">
        <v>3700</v>
      </c>
      <c r="M472" s="39">
        <v>12381</v>
      </c>
      <c r="N472" s="39">
        <v>8000</v>
      </c>
      <c r="O472" s="39">
        <v>6241</v>
      </c>
      <c r="P472" s="39">
        <v>9000</v>
      </c>
      <c r="Q472" s="39">
        <v>3855</v>
      </c>
      <c r="R472" s="39">
        <v>9000</v>
      </c>
      <c r="S472" s="39">
        <v>7406</v>
      </c>
      <c r="T472" s="39">
        <v>5000</v>
      </c>
      <c r="U472" s="39">
        <v>8039</v>
      </c>
      <c r="V472" s="39">
        <v>5000</v>
      </c>
      <c r="W472" s="39">
        <v>2466</v>
      </c>
      <c r="X472" s="39">
        <v>7000</v>
      </c>
      <c r="Y472" s="39">
        <v>2028</v>
      </c>
      <c r="Z472" s="39">
        <v>6890</v>
      </c>
      <c r="AA472" s="39">
        <v>2139</v>
      </c>
      <c r="AB472" s="39">
        <v>6890</v>
      </c>
      <c r="AC472" s="39">
        <v>6890</v>
      </c>
      <c r="AD472" s="39">
        <v>6890</v>
      </c>
      <c r="AE472" s="16">
        <f t="shared" si="281"/>
        <v>0</v>
      </c>
      <c r="AF472" s="33">
        <f t="shared" si="282"/>
        <v>0</v>
      </c>
    </row>
    <row r="473" spans="1:32" ht="12" customHeight="1">
      <c r="A473" s="27">
        <v>2034</v>
      </c>
      <c r="B473" s="28" t="s">
        <v>113</v>
      </c>
      <c r="C473" s="39">
        <v>539</v>
      </c>
      <c r="D473" s="39">
        <v>1500</v>
      </c>
      <c r="E473" s="39">
        <v>1300</v>
      </c>
      <c r="F473" s="39">
        <v>1300</v>
      </c>
      <c r="G473" s="39">
        <v>737</v>
      </c>
      <c r="H473" s="39">
        <v>1300</v>
      </c>
      <c r="I473" s="39">
        <v>150</v>
      </c>
      <c r="J473" s="39">
        <v>1300</v>
      </c>
      <c r="K473" s="39">
        <v>130</v>
      </c>
      <c r="L473" s="39">
        <v>1000</v>
      </c>
      <c r="M473" s="39">
        <v>382</v>
      </c>
      <c r="N473" s="39">
        <v>5000</v>
      </c>
      <c r="O473" s="39">
        <v>399</v>
      </c>
      <c r="P473" s="39">
        <v>4000</v>
      </c>
      <c r="Q473" s="39">
        <v>554</v>
      </c>
      <c r="R473" s="39">
        <v>4000</v>
      </c>
      <c r="S473" s="39">
        <v>0</v>
      </c>
      <c r="T473" s="39">
        <v>4000</v>
      </c>
      <c r="U473" s="39">
        <v>279</v>
      </c>
      <c r="V473" s="39">
        <v>4000</v>
      </c>
      <c r="W473" s="39">
        <v>125</v>
      </c>
      <c r="X473" s="39">
        <v>2000</v>
      </c>
      <c r="Y473" s="39">
        <v>50</v>
      </c>
      <c r="Z473" s="39">
        <v>4500</v>
      </c>
      <c r="AA473" s="39">
        <v>1193</v>
      </c>
      <c r="AB473" s="39">
        <v>4500</v>
      </c>
      <c r="AC473" s="39">
        <v>4500</v>
      </c>
      <c r="AD473" s="39">
        <v>4500</v>
      </c>
      <c r="AE473" s="16">
        <f t="shared" si="281"/>
        <v>0</v>
      </c>
      <c r="AF473" s="33">
        <f t="shared" si="282"/>
        <v>0</v>
      </c>
    </row>
    <row r="474" spans="1:32" ht="12" customHeight="1">
      <c r="A474" s="27">
        <v>3006</v>
      </c>
      <c r="B474" s="28" t="s">
        <v>148</v>
      </c>
      <c r="C474" s="39">
        <v>1173</v>
      </c>
      <c r="D474" s="39">
        <v>1400</v>
      </c>
      <c r="E474" s="39">
        <v>1400</v>
      </c>
      <c r="F474" s="39">
        <v>1400</v>
      </c>
      <c r="G474" s="39">
        <v>1087</v>
      </c>
      <c r="H474" s="39">
        <v>1400</v>
      </c>
      <c r="I474" s="39">
        <v>349</v>
      </c>
      <c r="J474" s="39">
        <v>1400</v>
      </c>
      <c r="K474" s="39">
        <v>99</v>
      </c>
      <c r="L474" s="39">
        <v>1000</v>
      </c>
      <c r="M474" s="39">
        <v>331</v>
      </c>
      <c r="N474" s="39">
        <v>1000</v>
      </c>
      <c r="O474" s="39">
        <v>81</v>
      </c>
      <c r="P474" s="39">
        <v>1000</v>
      </c>
      <c r="Q474" s="39">
        <v>354</v>
      </c>
      <c r="R474" s="39">
        <v>1000</v>
      </c>
      <c r="S474" s="39">
        <v>122</v>
      </c>
      <c r="T474" s="39">
        <v>1000</v>
      </c>
      <c r="U474" s="39">
        <v>50</v>
      </c>
      <c r="V474" s="39">
        <v>1000</v>
      </c>
      <c r="W474" s="39">
        <v>108</v>
      </c>
      <c r="X474" s="39">
        <v>200</v>
      </c>
      <c r="Y474" s="39">
        <v>135</v>
      </c>
      <c r="Z474" s="39">
        <v>200</v>
      </c>
      <c r="AA474" s="39">
        <v>0</v>
      </c>
      <c r="AB474" s="39">
        <v>200</v>
      </c>
      <c r="AC474" s="39">
        <v>200</v>
      </c>
      <c r="AD474" s="39">
        <v>200</v>
      </c>
      <c r="AE474" s="16">
        <f t="shared" si="281"/>
        <v>0</v>
      </c>
      <c r="AF474" s="33">
        <f t="shared" si="282"/>
        <v>0</v>
      </c>
    </row>
    <row r="475" spans="1:32" ht="12" customHeight="1">
      <c r="A475" s="27">
        <v>4001</v>
      </c>
      <c r="B475" s="28" t="s">
        <v>127</v>
      </c>
      <c r="C475" s="39">
        <v>2995</v>
      </c>
      <c r="D475" s="39">
        <v>1800</v>
      </c>
      <c r="E475" s="39">
        <v>1800</v>
      </c>
      <c r="F475" s="39">
        <v>1800</v>
      </c>
      <c r="G475" s="39">
        <v>1518</v>
      </c>
      <c r="H475" s="39">
        <v>1500</v>
      </c>
      <c r="I475" s="39">
        <v>0</v>
      </c>
      <c r="J475" s="39">
        <v>1500</v>
      </c>
      <c r="K475" s="39">
        <v>0</v>
      </c>
      <c r="L475" s="39">
        <v>750</v>
      </c>
      <c r="M475" s="39">
        <v>6383</v>
      </c>
      <c r="N475" s="39">
        <v>0</v>
      </c>
      <c r="O475" s="39">
        <v>6675</v>
      </c>
      <c r="P475" s="39">
        <v>0</v>
      </c>
      <c r="Q475" s="39">
        <v>0</v>
      </c>
      <c r="R475" s="39">
        <v>0</v>
      </c>
      <c r="S475" s="39">
        <v>0</v>
      </c>
      <c r="T475" s="39">
        <v>0</v>
      </c>
      <c r="U475" s="39">
        <v>0</v>
      </c>
      <c r="V475" s="39">
        <v>0</v>
      </c>
      <c r="W475" s="39">
        <v>0</v>
      </c>
      <c r="X475" s="39">
        <v>0</v>
      </c>
      <c r="Y475" s="39">
        <v>0</v>
      </c>
      <c r="Z475" s="39">
        <v>0</v>
      </c>
      <c r="AA475" s="39">
        <v>0</v>
      </c>
      <c r="AB475" s="39">
        <v>0</v>
      </c>
      <c r="AC475" s="39">
        <v>0</v>
      </c>
      <c r="AD475" s="39">
        <v>0</v>
      </c>
      <c r="AE475" s="16">
        <f t="shared" si="281"/>
        <v>0</v>
      </c>
      <c r="AF475" s="33"/>
    </row>
    <row r="476" spans="1:32" s="26" customFormat="1" ht="12" customHeight="1">
      <c r="A476" s="34"/>
      <c r="B476" s="28" t="s">
        <v>141</v>
      </c>
      <c r="C476" s="38">
        <f aca="true" t="shared" si="284" ref="C476:Z476">SUM(C472:C475)</f>
        <v>9989</v>
      </c>
      <c r="D476" s="38">
        <f t="shared" si="284"/>
        <v>9200</v>
      </c>
      <c r="E476" s="38">
        <f t="shared" si="284"/>
        <v>9000</v>
      </c>
      <c r="F476" s="38">
        <f t="shared" si="284"/>
        <v>9000</v>
      </c>
      <c r="G476" s="38">
        <f>SUM(G472:G475)</f>
        <v>8000</v>
      </c>
      <c r="H476" s="38">
        <f t="shared" si="284"/>
        <v>8200</v>
      </c>
      <c r="I476" s="38">
        <f t="shared" si="284"/>
        <v>6621</v>
      </c>
      <c r="J476" s="38">
        <f t="shared" si="284"/>
        <v>8200</v>
      </c>
      <c r="K476" s="38">
        <f t="shared" si="284"/>
        <v>10840</v>
      </c>
      <c r="L476" s="38">
        <f t="shared" si="284"/>
        <v>6450</v>
      </c>
      <c r="M476" s="38">
        <f t="shared" si="284"/>
        <v>19477</v>
      </c>
      <c r="N476" s="38">
        <f t="shared" si="284"/>
        <v>14000</v>
      </c>
      <c r="O476" s="38">
        <f t="shared" si="284"/>
        <v>13396</v>
      </c>
      <c r="P476" s="38">
        <f t="shared" si="284"/>
        <v>14000</v>
      </c>
      <c r="Q476" s="38">
        <f t="shared" si="284"/>
        <v>4763</v>
      </c>
      <c r="R476" s="38">
        <f t="shared" si="284"/>
        <v>14000</v>
      </c>
      <c r="S476" s="38">
        <f t="shared" si="284"/>
        <v>7528</v>
      </c>
      <c r="T476" s="38">
        <f t="shared" si="284"/>
        <v>10000</v>
      </c>
      <c r="U476" s="38">
        <f t="shared" si="284"/>
        <v>8368</v>
      </c>
      <c r="V476" s="38">
        <f t="shared" si="284"/>
        <v>10000</v>
      </c>
      <c r="W476" s="38">
        <f t="shared" si="284"/>
        <v>2699</v>
      </c>
      <c r="X476" s="38">
        <f t="shared" si="284"/>
        <v>9200</v>
      </c>
      <c r="Y476" s="38">
        <f t="shared" si="284"/>
        <v>2213</v>
      </c>
      <c r="Z476" s="38">
        <f t="shared" si="284"/>
        <v>11590</v>
      </c>
      <c r="AA476" s="38">
        <f>SUM(AA472:AA475)</f>
        <v>3332</v>
      </c>
      <c r="AB476" s="38">
        <f>SUM(AB472:AB475)</f>
        <v>11590</v>
      </c>
      <c r="AC476" s="38">
        <f>SUM(AC472:AC475)</f>
        <v>11590</v>
      </c>
      <c r="AD476" s="38">
        <f>SUM(AD472:AD475)</f>
        <v>11590</v>
      </c>
      <c r="AE476" s="23">
        <f t="shared" si="281"/>
        <v>0</v>
      </c>
      <c r="AF476" s="33">
        <f t="shared" si="282"/>
        <v>0</v>
      </c>
    </row>
    <row r="477" spans="1:32" s="26" customFormat="1" ht="12" customHeight="1">
      <c r="A477" s="34">
        <v>530</v>
      </c>
      <c r="B477" s="28" t="s">
        <v>54</v>
      </c>
      <c r="C477" s="38">
        <f aca="true" t="shared" si="285" ref="C477:Z477">SUM(C471+C476)</f>
        <v>26480</v>
      </c>
      <c r="D477" s="38">
        <f t="shared" si="285"/>
        <v>30773</v>
      </c>
      <c r="E477" s="38">
        <f t="shared" si="285"/>
        <v>28721</v>
      </c>
      <c r="F477" s="38">
        <f t="shared" si="285"/>
        <v>32812</v>
      </c>
      <c r="G477" s="38">
        <f>SUM(G471+G476)</f>
        <v>28984</v>
      </c>
      <c r="H477" s="38">
        <f t="shared" si="285"/>
        <v>32951</v>
      </c>
      <c r="I477" s="38">
        <f t="shared" si="285"/>
        <v>28726</v>
      </c>
      <c r="J477" s="38">
        <f t="shared" si="285"/>
        <v>33693</v>
      </c>
      <c r="K477" s="38">
        <f t="shared" si="285"/>
        <v>33094</v>
      </c>
      <c r="L477" s="38">
        <f t="shared" si="285"/>
        <v>33799</v>
      </c>
      <c r="M477" s="38">
        <f t="shared" si="285"/>
        <v>36608</v>
      </c>
      <c r="N477" s="38">
        <f t="shared" si="285"/>
        <v>35022</v>
      </c>
      <c r="O477" s="38">
        <f t="shared" si="285"/>
        <v>34481</v>
      </c>
      <c r="P477" s="38">
        <f t="shared" si="285"/>
        <v>40600</v>
      </c>
      <c r="Q477" s="38">
        <f t="shared" si="285"/>
        <v>25848</v>
      </c>
      <c r="R477" s="38">
        <f t="shared" si="285"/>
        <v>42850</v>
      </c>
      <c r="S477" s="38">
        <f t="shared" si="285"/>
        <v>29804</v>
      </c>
      <c r="T477" s="38">
        <f t="shared" si="285"/>
        <v>41240</v>
      </c>
      <c r="U477" s="38">
        <f t="shared" si="285"/>
        <v>33200</v>
      </c>
      <c r="V477" s="38">
        <f t="shared" si="285"/>
        <v>39715</v>
      </c>
      <c r="W477" s="38">
        <f t="shared" si="285"/>
        <v>29707</v>
      </c>
      <c r="X477" s="38">
        <f t="shared" si="285"/>
        <v>39580</v>
      </c>
      <c r="Y477" s="38">
        <f t="shared" si="285"/>
        <v>30838</v>
      </c>
      <c r="Z477" s="38">
        <f t="shared" si="285"/>
        <v>44449</v>
      </c>
      <c r="AA477" s="38">
        <f>SUM(AA471+AA476)</f>
        <v>36861</v>
      </c>
      <c r="AB477" s="38">
        <f>SUM(AB471+AB476)</f>
        <v>47028</v>
      </c>
      <c r="AC477" s="38">
        <f>SUM(AC471+AC476)</f>
        <v>47028</v>
      </c>
      <c r="AD477" s="38">
        <f>SUM(AD471+AD476)</f>
        <v>50030</v>
      </c>
      <c r="AE477" s="23">
        <f t="shared" si="281"/>
        <v>3002</v>
      </c>
      <c r="AF477" s="33">
        <f t="shared" si="282"/>
        <v>0.06383431147401548</v>
      </c>
    </row>
    <row r="478" spans="1:32" ht="12" customHeight="1">
      <c r="A478" s="3">
        <v>600</v>
      </c>
      <c r="B478" s="32" t="s">
        <v>273</v>
      </c>
      <c r="C478" s="3" t="s">
        <v>1</v>
      </c>
      <c r="D478" s="6" t="s">
        <v>2</v>
      </c>
      <c r="E478" s="6" t="s">
        <v>1</v>
      </c>
      <c r="F478" s="6" t="s">
        <v>2</v>
      </c>
      <c r="G478" s="6" t="s">
        <v>1</v>
      </c>
      <c r="H478" s="6" t="s">
        <v>2</v>
      </c>
      <c r="I478" s="6" t="s">
        <v>1</v>
      </c>
      <c r="J478" s="6" t="s">
        <v>2</v>
      </c>
      <c r="K478" s="6" t="s">
        <v>1</v>
      </c>
      <c r="L478" s="6" t="s">
        <v>2</v>
      </c>
      <c r="M478" s="6" t="s">
        <v>1</v>
      </c>
      <c r="N478" s="6" t="s">
        <v>2</v>
      </c>
      <c r="O478" s="6" t="s">
        <v>1</v>
      </c>
      <c r="P478" s="6" t="s">
        <v>2</v>
      </c>
      <c r="Q478" s="6" t="s">
        <v>44</v>
      </c>
      <c r="R478" s="6" t="s">
        <v>2</v>
      </c>
      <c r="S478" s="6" t="s">
        <v>1</v>
      </c>
      <c r="T478" s="6" t="s">
        <v>2</v>
      </c>
      <c r="U478" s="6" t="s">
        <v>44</v>
      </c>
      <c r="V478" s="6" t="s">
        <v>2</v>
      </c>
      <c r="W478" s="6" t="s">
        <v>1</v>
      </c>
      <c r="X478" s="6" t="s">
        <v>2</v>
      </c>
      <c r="Y478" s="6" t="s">
        <v>1</v>
      </c>
      <c r="Z478" s="6" t="s">
        <v>2</v>
      </c>
      <c r="AA478" s="6" t="s">
        <v>1</v>
      </c>
      <c r="AB478" s="6" t="s">
        <v>2</v>
      </c>
      <c r="AC478" s="3" t="s">
        <v>190</v>
      </c>
      <c r="AD478" s="3" t="s">
        <v>2</v>
      </c>
      <c r="AE478" s="6" t="s">
        <v>4</v>
      </c>
      <c r="AF478" s="7" t="s">
        <v>5</v>
      </c>
    </row>
    <row r="479" spans="1:32" ht="12" customHeight="1">
      <c r="A479" s="3"/>
      <c r="B479" s="32"/>
      <c r="C479" s="3" t="s">
        <v>6</v>
      </c>
      <c r="D479" s="6" t="s">
        <v>7</v>
      </c>
      <c r="E479" s="6" t="s">
        <v>7</v>
      </c>
      <c r="F479" s="6" t="s">
        <v>8</v>
      </c>
      <c r="G479" s="6" t="s">
        <v>8</v>
      </c>
      <c r="H479" s="6" t="s">
        <v>9</v>
      </c>
      <c r="I479" s="6" t="s">
        <v>9</v>
      </c>
      <c r="J479" s="6" t="s">
        <v>10</v>
      </c>
      <c r="K479" s="6" t="s">
        <v>10</v>
      </c>
      <c r="L479" s="6" t="s">
        <v>11</v>
      </c>
      <c r="M479" s="6" t="s">
        <v>11</v>
      </c>
      <c r="N479" s="6" t="s">
        <v>45</v>
      </c>
      <c r="O479" s="6" t="s">
        <v>12</v>
      </c>
      <c r="P479" s="6" t="s">
        <v>46</v>
      </c>
      <c r="Q479" s="6" t="s">
        <v>46</v>
      </c>
      <c r="R479" s="6" t="s">
        <v>47</v>
      </c>
      <c r="S479" s="6" t="s">
        <v>14</v>
      </c>
      <c r="T479" s="6" t="s">
        <v>15</v>
      </c>
      <c r="U479" s="6" t="s">
        <v>15</v>
      </c>
      <c r="V479" s="6" t="s">
        <v>16</v>
      </c>
      <c r="W479" s="6" t="s">
        <v>16</v>
      </c>
      <c r="X479" s="6" t="s">
        <v>17</v>
      </c>
      <c r="Y479" s="6" t="s">
        <v>17</v>
      </c>
      <c r="Z479" s="6" t="s">
        <v>18</v>
      </c>
      <c r="AA479" s="6" t="s">
        <v>18</v>
      </c>
      <c r="AB479" s="6" t="s">
        <v>19</v>
      </c>
      <c r="AC479" s="6" t="s">
        <v>19</v>
      </c>
      <c r="AD479" s="6" t="s">
        <v>441</v>
      </c>
      <c r="AE479" s="6" t="s">
        <v>442</v>
      </c>
      <c r="AF479" s="7" t="s">
        <v>442</v>
      </c>
    </row>
    <row r="480" spans="1:32" ht="12" customHeight="1">
      <c r="A480" s="27">
        <v>1001</v>
      </c>
      <c r="B480" s="28" t="s">
        <v>93</v>
      </c>
      <c r="C480" s="39">
        <v>43743</v>
      </c>
      <c r="D480" s="39">
        <v>44702</v>
      </c>
      <c r="E480" s="39">
        <v>45908</v>
      </c>
      <c r="F480" s="39">
        <v>48600</v>
      </c>
      <c r="G480" s="39">
        <v>48942</v>
      </c>
      <c r="H480" s="39">
        <v>50058</v>
      </c>
      <c r="I480" s="39">
        <v>50538</v>
      </c>
      <c r="J480" s="39">
        <v>57710</v>
      </c>
      <c r="K480" s="39">
        <v>58337</v>
      </c>
      <c r="L480" s="39">
        <v>59417</v>
      </c>
      <c r="M480" s="39">
        <v>58810</v>
      </c>
      <c r="N480" s="39">
        <v>61500</v>
      </c>
      <c r="O480" s="39">
        <v>64208</v>
      </c>
      <c r="P480" s="39">
        <v>63800</v>
      </c>
      <c r="Q480" s="39">
        <v>63853</v>
      </c>
      <c r="R480" s="39">
        <v>66352</v>
      </c>
      <c r="S480" s="39">
        <v>66352</v>
      </c>
      <c r="T480" s="39">
        <v>69193</v>
      </c>
      <c r="U480" s="39">
        <v>65636</v>
      </c>
      <c r="V480" s="39">
        <v>35200</v>
      </c>
      <c r="W480" s="39">
        <v>31150</v>
      </c>
      <c r="X480" s="39">
        <v>0</v>
      </c>
      <c r="Y480" s="39">
        <v>0</v>
      </c>
      <c r="Z480" s="39">
        <v>0</v>
      </c>
      <c r="AA480" s="39">
        <v>0</v>
      </c>
      <c r="AB480" s="39">
        <v>0</v>
      </c>
      <c r="AC480" s="39"/>
      <c r="AD480" s="39"/>
      <c r="AE480" s="16">
        <f>SUM(AD480-AB480)</f>
        <v>0</v>
      </c>
      <c r="AF480" s="33"/>
    </row>
    <row r="481" spans="1:32" s="26" customFormat="1" ht="12" customHeight="1">
      <c r="A481" s="27">
        <v>1002</v>
      </c>
      <c r="B481" s="28" t="s">
        <v>94</v>
      </c>
      <c r="C481" s="39">
        <v>4342</v>
      </c>
      <c r="D481" s="39">
        <v>4120</v>
      </c>
      <c r="E481" s="39">
        <v>4380</v>
      </c>
      <c r="F481" s="39">
        <v>5560</v>
      </c>
      <c r="G481" s="39">
        <v>5885</v>
      </c>
      <c r="H481" s="39">
        <v>5728</v>
      </c>
      <c r="I481" s="39">
        <v>6302</v>
      </c>
      <c r="J481" s="39">
        <v>5900</v>
      </c>
      <c r="K481" s="39">
        <v>7094</v>
      </c>
      <c r="L481" s="39">
        <v>6136</v>
      </c>
      <c r="M481" s="39">
        <v>7062</v>
      </c>
      <c r="N481" s="39">
        <v>7241</v>
      </c>
      <c r="O481" s="39">
        <v>7833</v>
      </c>
      <c r="P481" s="39">
        <v>9174</v>
      </c>
      <c r="Q481" s="39">
        <v>9778</v>
      </c>
      <c r="R481" s="39">
        <v>10000</v>
      </c>
      <c r="S481" s="39">
        <v>9113</v>
      </c>
      <c r="T481" s="39">
        <v>10400</v>
      </c>
      <c r="U481" s="39">
        <v>8451</v>
      </c>
      <c r="V481" s="39">
        <v>10400</v>
      </c>
      <c r="W481" s="39">
        <v>8483</v>
      </c>
      <c r="X481" s="39">
        <v>10400</v>
      </c>
      <c r="Y481" s="39">
        <v>9140</v>
      </c>
      <c r="Z481" s="39">
        <v>10608</v>
      </c>
      <c r="AA481" s="39">
        <v>9179</v>
      </c>
      <c r="AB481" s="39">
        <v>0</v>
      </c>
      <c r="AC481" s="39"/>
      <c r="AD481" s="39">
        <v>0</v>
      </c>
      <c r="AE481" s="16">
        <f aca="true" t="shared" si="286" ref="AE481:AE495">SUM(AD481-AB481)</f>
        <v>0</v>
      </c>
      <c r="AF481" s="33"/>
    </row>
    <row r="482" spans="1:32" s="26" customFormat="1" ht="12" customHeight="1">
      <c r="A482" s="27">
        <v>1020</v>
      </c>
      <c r="B482" s="28" t="s">
        <v>96</v>
      </c>
      <c r="C482" s="39">
        <v>3861</v>
      </c>
      <c r="D482" s="39">
        <v>3735</v>
      </c>
      <c r="E482" s="39">
        <v>3986</v>
      </c>
      <c r="F482" s="39">
        <v>4329</v>
      </c>
      <c r="G482" s="39">
        <v>4417</v>
      </c>
      <c r="H482" s="39">
        <v>4267</v>
      </c>
      <c r="I482" s="39">
        <v>4953</v>
      </c>
      <c r="J482" s="39">
        <v>4866</v>
      </c>
      <c r="K482" s="39">
        <v>5156</v>
      </c>
      <c r="L482" s="39">
        <v>5208</v>
      </c>
      <c r="M482" s="39">
        <v>5247</v>
      </c>
      <c r="N482" s="39">
        <v>5258</v>
      </c>
      <c r="O482" s="39">
        <v>5118</v>
      </c>
      <c r="P482" s="39">
        <v>5498</v>
      </c>
      <c r="Q482" s="39">
        <v>5730</v>
      </c>
      <c r="R482" s="39">
        <v>5805</v>
      </c>
      <c r="S482" s="39">
        <v>5763</v>
      </c>
      <c r="T482" s="39">
        <v>6088</v>
      </c>
      <c r="U482" s="39">
        <v>7844</v>
      </c>
      <c r="V482" s="39">
        <v>2770</v>
      </c>
      <c r="W482" s="39">
        <v>3927</v>
      </c>
      <c r="X482" s="39">
        <v>770</v>
      </c>
      <c r="Y482" s="39">
        <v>770</v>
      </c>
      <c r="Z482" s="39">
        <v>812</v>
      </c>
      <c r="AA482" s="39">
        <v>695</v>
      </c>
      <c r="AB482" s="39"/>
      <c r="AC482" s="39"/>
      <c r="AD482" s="39"/>
      <c r="AE482" s="16">
        <f t="shared" si="286"/>
        <v>0</v>
      </c>
      <c r="AF482" s="33"/>
    </row>
    <row r="483" spans="1:32" s="26" customFormat="1" ht="12" customHeight="1">
      <c r="A483" s="34"/>
      <c r="B483" s="28" t="s">
        <v>133</v>
      </c>
      <c r="C483" s="38">
        <f aca="true" t="shared" si="287" ref="C483:H483">SUM(C480:C482)</f>
        <v>51946</v>
      </c>
      <c r="D483" s="4">
        <f t="shared" si="287"/>
        <v>52557</v>
      </c>
      <c r="E483" s="4">
        <f t="shared" si="287"/>
        <v>54274</v>
      </c>
      <c r="F483" s="4">
        <f t="shared" si="287"/>
        <v>58489</v>
      </c>
      <c r="G483" s="4">
        <f>SUM(G480:G482)</f>
        <v>59244</v>
      </c>
      <c r="H483" s="4">
        <f t="shared" si="287"/>
        <v>60053</v>
      </c>
      <c r="I483" s="4">
        <f aca="true" t="shared" si="288" ref="I483:N483">SUM(I480:I482)</f>
        <v>61793</v>
      </c>
      <c r="J483" s="4">
        <f t="shared" si="288"/>
        <v>68476</v>
      </c>
      <c r="K483" s="4">
        <f t="shared" si="288"/>
        <v>70587</v>
      </c>
      <c r="L483" s="4">
        <f t="shared" si="288"/>
        <v>70761</v>
      </c>
      <c r="M483" s="4">
        <f t="shared" si="288"/>
        <v>71119</v>
      </c>
      <c r="N483" s="4">
        <f t="shared" si="288"/>
        <v>73999</v>
      </c>
      <c r="O483" s="4">
        <f aca="true" t="shared" si="289" ref="O483:T483">SUM(O480:O482)</f>
        <v>77159</v>
      </c>
      <c r="P483" s="4">
        <f t="shared" si="289"/>
        <v>78472</v>
      </c>
      <c r="Q483" s="4">
        <f t="shared" si="289"/>
        <v>79361</v>
      </c>
      <c r="R483" s="4">
        <f t="shared" si="289"/>
        <v>82157</v>
      </c>
      <c r="S483" s="4">
        <f t="shared" si="289"/>
        <v>81228</v>
      </c>
      <c r="T483" s="4">
        <f t="shared" si="289"/>
        <v>85681</v>
      </c>
      <c r="U483" s="4">
        <f aca="true" t="shared" si="290" ref="U483:Z483">SUM(U480:U482)</f>
        <v>81931</v>
      </c>
      <c r="V483" s="4">
        <f t="shared" si="290"/>
        <v>48370</v>
      </c>
      <c r="W483" s="4">
        <f t="shared" si="290"/>
        <v>43560</v>
      </c>
      <c r="X483" s="4">
        <f t="shared" si="290"/>
        <v>11170</v>
      </c>
      <c r="Y483" s="4">
        <f t="shared" si="290"/>
        <v>9910</v>
      </c>
      <c r="Z483" s="4">
        <f t="shared" si="290"/>
        <v>11420</v>
      </c>
      <c r="AA483" s="4">
        <f>SUM(AA480:AA482)</f>
        <v>9874</v>
      </c>
      <c r="AB483" s="4">
        <f>SUM(AB480:AB482)</f>
        <v>0</v>
      </c>
      <c r="AC483" s="4">
        <f>SUM(AC480:AC482)</f>
        <v>0</v>
      </c>
      <c r="AD483" s="4">
        <f>SUM(AD480:AD482)</f>
        <v>0</v>
      </c>
      <c r="AE483" s="16">
        <f t="shared" si="286"/>
        <v>0</v>
      </c>
      <c r="AF483" s="33"/>
    </row>
    <row r="484" spans="1:32" ht="12" customHeight="1">
      <c r="A484" s="34">
        <v>2001</v>
      </c>
      <c r="B484" s="28" t="s">
        <v>98</v>
      </c>
      <c r="C484" s="38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30">
        <v>400</v>
      </c>
      <c r="U484" s="4">
        <v>400</v>
      </c>
      <c r="V484" s="30">
        <v>400</v>
      </c>
      <c r="W484" s="30">
        <v>400</v>
      </c>
      <c r="X484" s="30">
        <v>400</v>
      </c>
      <c r="Y484" s="30">
        <v>400</v>
      </c>
      <c r="Z484" s="30">
        <v>400</v>
      </c>
      <c r="AA484" s="30">
        <v>121</v>
      </c>
      <c r="AB484" s="30"/>
      <c r="AC484" s="30"/>
      <c r="AD484" s="30"/>
      <c r="AE484" s="16">
        <f t="shared" si="286"/>
        <v>0</v>
      </c>
      <c r="AF484" s="33"/>
    </row>
    <row r="485" spans="1:32" ht="12" customHeight="1">
      <c r="A485" s="27">
        <v>2004</v>
      </c>
      <c r="B485" s="28" t="s">
        <v>134</v>
      </c>
      <c r="C485" s="39">
        <v>0</v>
      </c>
      <c r="D485" s="39">
        <v>300</v>
      </c>
      <c r="E485" s="39">
        <v>300</v>
      </c>
      <c r="F485" s="39">
        <v>300</v>
      </c>
      <c r="G485" s="39">
        <v>0</v>
      </c>
      <c r="H485" s="39">
        <v>300</v>
      </c>
      <c r="I485" s="39">
        <v>0</v>
      </c>
      <c r="J485" s="39">
        <v>300</v>
      </c>
      <c r="K485" s="39">
        <v>243</v>
      </c>
      <c r="L485" s="39">
        <v>300</v>
      </c>
      <c r="M485" s="39">
        <v>34</v>
      </c>
      <c r="N485" s="39">
        <v>300</v>
      </c>
      <c r="O485" s="39">
        <v>299</v>
      </c>
      <c r="P485" s="39">
        <v>300</v>
      </c>
      <c r="Q485" s="39">
        <v>120</v>
      </c>
      <c r="R485" s="39">
        <v>300</v>
      </c>
      <c r="S485" s="39">
        <v>0</v>
      </c>
      <c r="T485" s="39">
        <v>300</v>
      </c>
      <c r="U485" s="39">
        <v>0</v>
      </c>
      <c r="V485" s="39">
        <v>300</v>
      </c>
      <c r="W485" s="39">
        <v>0</v>
      </c>
      <c r="X485" s="39">
        <v>300</v>
      </c>
      <c r="Y485" s="39"/>
      <c r="Z485" s="39">
        <v>300</v>
      </c>
      <c r="AA485" s="39">
        <v>19</v>
      </c>
      <c r="AB485" s="39">
        <v>300</v>
      </c>
      <c r="AC485" s="39">
        <v>300</v>
      </c>
      <c r="AD485" s="39">
        <v>300</v>
      </c>
      <c r="AE485" s="16">
        <f t="shared" si="286"/>
        <v>0</v>
      </c>
      <c r="AF485" s="33">
        <f aca="true" t="shared" si="291" ref="AF485:AF495">SUM(AE485/AB485)</f>
        <v>0</v>
      </c>
    </row>
    <row r="486" spans="1:32" ht="12" customHeight="1">
      <c r="A486" s="27">
        <v>2006</v>
      </c>
      <c r="B486" s="28" t="s">
        <v>135</v>
      </c>
      <c r="C486" s="39">
        <v>1999</v>
      </c>
      <c r="D486" s="39">
        <v>2000</v>
      </c>
      <c r="E486" s="39">
        <v>1833</v>
      </c>
      <c r="F486" s="39">
        <v>2000</v>
      </c>
      <c r="G486" s="39">
        <v>1666</v>
      </c>
      <c r="H486" s="39">
        <v>2000</v>
      </c>
      <c r="I486" s="39">
        <v>1333</v>
      </c>
      <c r="J486" s="39">
        <v>2000</v>
      </c>
      <c r="K486" s="39">
        <v>1833</v>
      </c>
      <c r="L486" s="39">
        <v>2500</v>
      </c>
      <c r="M486" s="39">
        <v>2125</v>
      </c>
      <c r="N486" s="39">
        <v>2125</v>
      </c>
      <c r="O486" s="39">
        <v>2127</v>
      </c>
      <c r="P486" s="39">
        <v>2125</v>
      </c>
      <c r="Q486" s="39">
        <v>2188</v>
      </c>
      <c r="R486" s="39">
        <v>2500</v>
      </c>
      <c r="S486" s="39">
        <v>2500</v>
      </c>
      <c r="T486" s="39">
        <v>2500</v>
      </c>
      <c r="U486" s="39">
        <v>2500</v>
      </c>
      <c r="V486" s="39">
        <v>1300</v>
      </c>
      <c r="W486" s="39">
        <v>1683</v>
      </c>
      <c r="X486" s="39">
        <v>0</v>
      </c>
      <c r="Y486" s="39">
        <v>0</v>
      </c>
      <c r="Z486" s="39"/>
      <c r="AA486" s="39">
        <v>0</v>
      </c>
      <c r="AB486" s="39">
        <v>200</v>
      </c>
      <c r="AC486" s="39">
        <v>200</v>
      </c>
      <c r="AD486" s="39">
        <v>200</v>
      </c>
      <c r="AE486" s="16">
        <f t="shared" si="286"/>
        <v>0</v>
      </c>
      <c r="AF486" s="33">
        <f t="shared" si="291"/>
        <v>0</v>
      </c>
    </row>
    <row r="487" spans="1:32" ht="12" customHeight="1">
      <c r="A487" s="27">
        <v>2007</v>
      </c>
      <c r="B487" s="28" t="s">
        <v>105</v>
      </c>
      <c r="C487" s="39">
        <v>30</v>
      </c>
      <c r="D487" s="39">
        <v>200</v>
      </c>
      <c r="E487" s="39">
        <v>175</v>
      </c>
      <c r="F487" s="39">
        <v>200</v>
      </c>
      <c r="G487" s="39">
        <v>25</v>
      </c>
      <c r="H487" s="39">
        <v>200</v>
      </c>
      <c r="I487" s="39">
        <v>150</v>
      </c>
      <c r="J487" s="39">
        <v>200</v>
      </c>
      <c r="K487" s="39">
        <v>80</v>
      </c>
      <c r="L487" s="39">
        <v>200</v>
      </c>
      <c r="M487" s="39">
        <v>150</v>
      </c>
      <c r="N487" s="39">
        <v>200</v>
      </c>
      <c r="O487" s="39">
        <v>0</v>
      </c>
      <c r="P487" s="39">
        <v>200</v>
      </c>
      <c r="Q487" s="39">
        <v>195</v>
      </c>
      <c r="R487" s="39">
        <v>200</v>
      </c>
      <c r="S487" s="39">
        <v>75</v>
      </c>
      <c r="T487" s="39">
        <v>200</v>
      </c>
      <c r="U487" s="39">
        <v>65</v>
      </c>
      <c r="V487" s="39">
        <v>200</v>
      </c>
      <c r="W487" s="39">
        <v>0</v>
      </c>
      <c r="X487" s="39">
        <v>200</v>
      </c>
      <c r="Y487" s="39">
        <v>0</v>
      </c>
      <c r="Z487" s="39">
        <v>200</v>
      </c>
      <c r="AA487" s="39">
        <v>120</v>
      </c>
      <c r="AB487" s="39">
        <v>300</v>
      </c>
      <c r="AC487" s="39">
        <v>300</v>
      </c>
      <c r="AD487" s="39">
        <v>300</v>
      </c>
      <c r="AE487" s="16">
        <f t="shared" si="286"/>
        <v>0</v>
      </c>
      <c r="AF487" s="33">
        <f t="shared" si="291"/>
        <v>0</v>
      </c>
    </row>
    <row r="488" spans="1:32" ht="12" customHeight="1">
      <c r="A488" s="27">
        <v>2009</v>
      </c>
      <c r="B488" s="28" t="s">
        <v>104</v>
      </c>
      <c r="C488" s="39">
        <v>53</v>
      </c>
      <c r="D488" s="39">
        <v>350</v>
      </c>
      <c r="E488" s="39">
        <v>163</v>
      </c>
      <c r="F488" s="39">
        <v>350</v>
      </c>
      <c r="G488" s="39">
        <v>121</v>
      </c>
      <c r="H488" s="39">
        <v>350</v>
      </c>
      <c r="I488" s="39">
        <v>17</v>
      </c>
      <c r="J488" s="39">
        <v>250</v>
      </c>
      <c r="K488" s="39">
        <v>71</v>
      </c>
      <c r="L488" s="39">
        <v>200</v>
      </c>
      <c r="M488" s="39">
        <v>0</v>
      </c>
      <c r="N488" s="39">
        <v>200</v>
      </c>
      <c r="O488" s="39">
        <v>200</v>
      </c>
      <c r="P488" s="39">
        <v>200</v>
      </c>
      <c r="Q488" s="39">
        <v>0</v>
      </c>
      <c r="R488" s="39">
        <v>200</v>
      </c>
      <c r="S488" s="39">
        <v>0</v>
      </c>
      <c r="T488" s="39">
        <v>600</v>
      </c>
      <c r="U488" s="39">
        <v>0</v>
      </c>
      <c r="V488" s="39">
        <v>600</v>
      </c>
      <c r="W488" s="39">
        <v>50</v>
      </c>
      <c r="X488" s="39">
        <v>600</v>
      </c>
      <c r="Y488" s="39">
        <v>257</v>
      </c>
      <c r="Z488" s="39">
        <v>600</v>
      </c>
      <c r="AA488" s="39">
        <v>415</v>
      </c>
      <c r="AB488" s="39">
        <v>600</v>
      </c>
      <c r="AC488" s="39">
        <v>600</v>
      </c>
      <c r="AD488" s="39">
        <v>600</v>
      </c>
      <c r="AE488" s="16">
        <f t="shared" si="286"/>
        <v>0</v>
      </c>
      <c r="AF488" s="33">
        <f t="shared" si="291"/>
        <v>0</v>
      </c>
    </row>
    <row r="489" spans="1:32" ht="12" customHeight="1">
      <c r="A489" s="27">
        <v>2010</v>
      </c>
      <c r="B489" s="28" t="s">
        <v>107</v>
      </c>
      <c r="C489" s="39">
        <v>2109</v>
      </c>
      <c r="D489" s="39">
        <v>2500</v>
      </c>
      <c r="E489" s="39">
        <v>750</v>
      </c>
      <c r="F489" s="39">
        <v>2000</v>
      </c>
      <c r="G489" s="39">
        <v>750</v>
      </c>
      <c r="H489" s="39">
        <v>1000</v>
      </c>
      <c r="I489" s="39">
        <v>860</v>
      </c>
      <c r="J489" s="39">
        <v>1000</v>
      </c>
      <c r="K489" s="39">
        <v>1259</v>
      </c>
      <c r="L489" s="39">
        <v>1000</v>
      </c>
      <c r="M489" s="39">
        <v>1000</v>
      </c>
      <c r="N489" s="39">
        <v>1000</v>
      </c>
      <c r="O489" s="39">
        <v>1000</v>
      </c>
      <c r="P489" s="39">
        <v>1000</v>
      </c>
      <c r="Q489" s="39">
        <v>1000</v>
      </c>
      <c r="R489" s="39">
        <v>1000</v>
      </c>
      <c r="S489" s="39">
        <v>1060</v>
      </c>
      <c r="T489" s="39">
        <v>1200</v>
      </c>
      <c r="U489" s="39">
        <v>1000</v>
      </c>
      <c r="V489" s="39">
        <v>1000</v>
      </c>
      <c r="W489" s="39">
        <v>1000</v>
      </c>
      <c r="X489" s="39">
        <v>1000</v>
      </c>
      <c r="Y489" s="39">
        <v>1000</v>
      </c>
      <c r="Z489" s="39">
        <v>1000</v>
      </c>
      <c r="AA489" s="39">
        <v>400</v>
      </c>
      <c r="AB489" s="39">
        <v>1000</v>
      </c>
      <c r="AC489" s="39">
        <v>1000</v>
      </c>
      <c r="AD489" s="39">
        <v>1000</v>
      </c>
      <c r="AE489" s="16">
        <f t="shared" si="286"/>
        <v>0</v>
      </c>
      <c r="AF489" s="33">
        <f t="shared" si="291"/>
        <v>0</v>
      </c>
    </row>
    <row r="490" spans="1:32" ht="12" customHeight="1">
      <c r="A490" s="27">
        <v>2034</v>
      </c>
      <c r="B490" s="28" t="s">
        <v>147</v>
      </c>
      <c r="C490" s="39">
        <v>471</v>
      </c>
      <c r="D490" s="39">
        <v>500</v>
      </c>
      <c r="E490" s="39">
        <v>562</v>
      </c>
      <c r="F490" s="39">
        <v>500</v>
      </c>
      <c r="G490" s="39">
        <v>229</v>
      </c>
      <c r="H490" s="39">
        <v>500</v>
      </c>
      <c r="I490" s="39">
        <v>144</v>
      </c>
      <c r="J490" s="39">
        <v>300</v>
      </c>
      <c r="K490" s="39">
        <v>294</v>
      </c>
      <c r="L490" s="39">
        <v>300</v>
      </c>
      <c r="M490" s="39">
        <v>300</v>
      </c>
      <c r="N490" s="39">
        <v>300</v>
      </c>
      <c r="O490" s="39">
        <v>287</v>
      </c>
      <c r="P490" s="39">
        <v>300</v>
      </c>
      <c r="Q490" s="39">
        <v>200</v>
      </c>
      <c r="R490" s="39">
        <v>300</v>
      </c>
      <c r="S490" s="39">
        <v>348</v>
      </c>
      <c r="T490" s="39">
        <v>300</v>
      </c>
      <c r="U490" s="39">
        <v>181</v>
      </c>
      <c r="V490" s="39">
        <v>300</v>
      </c>
      <c r="W490" s="39">
        <v>275</v>
      </c>
      <c r="X490" s="39">
        <v>300</v>
      </c>
      <c r="Y490" s="39">
        <v>314</v>
      </c>
      <c r="Z490" s="39">
        <v>325</v>
      </c>
      <c r="AA490" s="39">
        <v>404</v>
      </c>
      <c r="AB490" s="39">
        <v>400</v>
      </c>
      <c r="AC490" s="39">
        <v>400</v>
      </c>
      <c r="AD490" s="39">
        <v>500</v>
      </c>
      <c r="AE490" s="16">
        <f t="shared" si="286"/>
        <v>100</v>
      </c>
      <c r="AF490" s="33">
        <f t="shared" si="291"/>
        <v>0.25</v>
      </c>
    </row>
    <row r="491" spans="1:104" s="69" customFormat="1" ht="12" customHeight="1">
      <c r="A491" s="27">
        <v>2035</v>
      </c>
      <c r="B491" s="28" t="s">
        <v>274</v>
      </c>
      <c r="C491" s="39"/>
      <c r="D491" s="39"/>
      <c r="E491" s="39"/>
      <c r="F491" s="39"/>
      <c r="G491" s="39"/>
      <c r="H491" s="39"/>
      <c r="I491" s="39">
        <v>0</v>
      </c>
      <c r="J491" s="39">
        <v>39650</v>
      </c>
      <c r="K491" s="39">
        <v>54708</v>
      </c>
      <c r="L491" s="39">
        <v>49000</v>
      </c>
      <c r="M491" s="39">
        <v>43865</v>
      </c>
      <c r="N491" s="39">
        <v>49000</v>
      </c>
      <c r="O491" s="39">
        <v>49832</v>
      </c>
      <c r="P491" s="39">
        <v>49000</v>
      </c>
      <c r="Q491" s="39">
        <v>47880</v>
      </c>
      <c r="R491" s="39">
        <v>55000</v>
      </c>
      <c r="S491" s="39">
        <v>55832</v>
      </c>
      <c r="T491" s="39">
        <v>54600</v>
      </c>
      <c r="U491" s="39">
        <v>62045</v>
      </c>
      <c r="V491" s="39">
        <v>55800</v>
      </c>
      <c r="W491" s="39">
        <v>54725</v>
      </c>
      <c r="X491" s="39">
        <v>70000</v>
      </c>
      <c r="Y491" s="39">
        <v>52297</v>
      </c>
      <c r="Z491" s="39">
        <v>107442</v>
      </c>
      <c r="AA491" s="39">
        <v>108678</v>
      </c>
      <c r="AB491" s="39">
        <v>107442</v>
      </c>
      <c r="AC491" s="39">
        <v>107442</v>
      </c>
      <c r="AD491" s="39">
        <v>107189</v>
      </c>
      <c r="AE491" s="16">
        <f t="shared" si="286"/>
        <v>-253</v>
      </c>
      <c r="AF491" s="33">
        <f t="shared" si="291"/>
        <v>-0.0023547588466335326</v>
      </c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</row>
    <row r="492" spans="1:32" s="26" customFormat="1" ht="12" customHeight="1">
      <c r="A492" s="27">
        <v>2062</v>
      </c>
      <c r="B492" s="28" t="s">
        <v>275</v>
      </c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>
        <v>714</v>
      </c>
      <c r="X492" s="39">
        <v>40000</v>
      </c>
      <c r="Y492" s="39">
        <v>40000</v>
      </c>
      <c r="Z492" s="39">
        <v>40800</v>
      </c>
      <c r="AA492" s="39">
        <v>40800</v>
      </c>
      <c r="AB492" s="39">
        <v>83626</v>
      </c>
      <c r="AC492" s="39">
        <v>83626</v>
      </c>
      <c r="AD492" s="39">
        <v>86433</v>
      </c>
      <c r="AE492" s="16">
        <f t="shared" si="286"/>
        <v>2807</v>
      </c>
      <c r="AF492" s="33">
        <f t="shared" si="291"/>
        <v>0.033566115801305814</v>
      </c>
    </row>
    <row r="493" spans="1:32" s="26" customFormat="1" ht="12" customHeight="1">
      <c r="A493" s="27">
        <v>4001</v>
      </c>
      <c r="B493" s="28" t="s">
        <v>127</v>
      </c>
      <c r="C493" s="39">
        <v>372</v>
      </c>
      <c r="D493" s="39">
        <v>1000</v>
      </c>
      <c r="E493" s="39">
        <v>703</v>
      </c>
      <c r="F493" s="39">
        <v>1000</v>
      </c>
      <c r="G493" s="39">
        <v>300</v>
      </c>
      <c r="H493" s="39">
        <v>500</v>
      </c>
      <c r="I493" s="39">
        <v>483</v>
      </c>
      <c r="J493" s="39">
        <v>3000</v>
      </c>
      <c r="K493" s="39">
        <v>3000</v>
      </c>
      <c r="L493" s="39">
        <v>3000</v>
      </c>
      <c r="M493" s="39">
        <v>3000</v>
      </c>
      <c r="N493" s="39">
        <v>0</v>
      </c>
      <c r="O493" s="39">
        <v>0</v>
      </c>
      <c r="P493" s="39">
        <v>0</v>
      </c>
      <c r="Q493" s="39">
        <v>0</v>
      </c>
      <c r="R493" s="39">
        <v>0</v>
      </c>
      <c r="S493" s="39">
        <v>0</v>
      </c>
      <c r="T493" s="39">
        <v>3500</v>
      </c>
      <c r="U493" s="39">
        <v>0</v>
      </c>
      <c r="V493" s="39">
        <v>3500</v>
      </c>
      <c r="W493" s="39">
        <v>0</v>
      </c>
      <c r="X493" s="39">
        <v>2000</v>
      </c>
      <c r="Y493" s="39">
        <v>0</v>
      </c>
      <c r="Z493" s="39">
        <v>2000</v>
      </c>
      <c r="AA493" s="39">
        <v>0</v>
      </c>
      <c r="AB493" s="39"/>
      <c r="AC493" s="39"/>
      <c r="AD493" s="39"/>
      <c r="AE493" s="16">
        <f t="shared" si="286"/>
        <v>0</v>
      </c>
      <c r="AF493" s="33"/>
    </row>
    <row r="494" spans="1:32" s="26" customFormat="1" ht="12" customHeight="1">
      <c r="A494" s="34"/>
      <c r="B494" s="28" t="s">
        <v>141</v>
      </c>
      <c r="C494" s="70">
        <f>SUM(C485:C493)</f>
        <v>5034</v>
      </c>
      <c r="D494" s="4">
        <f>SUM(D485:D493)</f>
        <v>6850</v>
      </c>
      <c r="E494" s="4">
        <v>3725</v>
      </c>
      <c r="F494" s="4">
        <v>6350</v>
      </c>
      <c r="G494" s="4">
        <f aca="true" t="shared" si="292" ref="G494:R494">SUM(G485:G493)</f>
        <v>3091</v>
      </c>
      <c r="H494" s="4">
        <f t="shared" si="292"/>
        <v>4850</v>
      </c>
      <c r="I494" s="4">
        <f t="shared" si="292"/>
        <v>2987</v>
      </c>
      <c r="J494" s="4">
        <f t="shared" si="292"/>
        <v>46700</v>
      </c>
      <c r="K494" s="4">
        <f t="shared" si="292"/>
        <v>61488</v>
      </c>
      <c r="L494" s="4">
        <f t="shared" si="292"/>
        <v>56500</v>
      </c>
      <c r="M494" s="4">
        <f t="shared" si="292"/>
        <v>50474</v>
      </c>
      <c r="N494" s="4">
        <f t="shared" si="292"/>
        <v>53125</v>
      </c>
      <c r="O494" s="4">
        <f t="shared" si="292"/>
        <v>53745</v>
      </c>
      <c r="P494" s="4">
        <f t="shared" si="292"/>
        <v>53125</v>
      </c>
      <c r="Q494" s="4">
        <f t="shared" si="292"/>
        <v>51583</v>
      </c>
      <c r="R494" s="4">
        <f t="shared" si="292"/>
        <v>59500</v>
      </c>
      <c r="S494" s="4">
        <f aca="true" t="shared" si="293" ref="S494:Y494">SUM(S484:S493)</f>
        <v>59815</v>
      </c>
      <c r="T494" s="4">
        <f t="shared" si="293"/>
        <v>63600</v>
      </c>
      <c r="U494" s="4">
        <f t="shared" si="293"/>
        <v>66191</v>
      </c>
      <c r="V494" s="4">
        <f t="shared" si="293"/>
        <v>63400</v>
      </c>
      <c r="W494" s="4">
        <f t="shared" si="293"/>
        <v>58847</v>
      </c>
      <c r="X494" s="4">
        <f t="shared" si="293"/>
        <v>114800</v>
      </c>
      <c r="Y494" s="4">
        <f t="shared" si="293"/>
        <v>94268</v>
      </c>
      <c r="Z494" s="4">
        <f>SUM(Z484:Z493)</f>
        <v>153067</v>
      </c>
      <c r="AA494" s="4">
        <f>SUM(AA484:AA493)</f>
        <v>150957</v>
      </c>
      <c r="AB494" s="4">
        <f>SUM(AB484:AB493)</f>
        <v>193868</v>
      </c>
      <c r="AC494" s="4">
        <f>SUM(AC484:AC493)</f>
        <v>193868</v>
      </c>
      <c r="AD494" s="4">
        <f>SUM(AD484:AD493)</f>
        <v>196522</v>
      </c>
      <c r="AE494" s="23">
        <f t="shared" si="286"/>
        <v>2654</v>
      </c>
      <c r="AF494" s="35">
        <f t="shared" si="291"/>
        <v>0.0136897270307632</v>
      </c>
    </row>
    <row r="495" spans="1:32" s="26" customFormat="1" ht="12" customHeight="1">
      <c r="A495" s="34">
        <v>600</v>
      </c>
      <c r="B495" s="28" t="s">
        <v>76</v>
      </c>
      <c r="C495" s="38">
        <f aca="true" t="shared" si="294" ref="C495:N495">SUM(C483+C494)</f>
        <v>56980</v>
      </c>
      <c r="D495" s="38">
        <f t="shared" si="294"/>
        <v>59407</v>
      </c>
      <c r="E495" s="38">
        <f t="shared" si="294"/>
        <v>57999</v>
      </c>
      <c r="F495" s="38">
        <f t="shared" si="294"/>
        <v>64839</v>
      </c>
      <c r="G495" s="38">
        <f t="shared" si="294"/>
        <v>62335</v>
      </c>
      <c r="H495" s="38">
        <f t="shared" si="294"/>
        <v>64903</v>
      </c>
      <c r="I495" s="38">
        <f t="shared" si="294"/>
        <v>64780</v>
      </c>
      <c r="J495" s="38">
        <f t="shared" si="294"/>
        <v>115176</v>
      </c>
      <c r="K495" s="38">
        <f t="shared" si="294"/>
        <v>132075</v>
      </c>
      <c r="L495" s="38">
        <f t="shared" si="294"/>
        <v>127261</v>
      </c>
      <c r="M495" s="38">
        <f t="shared" si="294"/>
        <v>121593</v>
      </c>
      <c r="N495" s="38">
        <f t="shared" si="294"/>
        <v>127124</v>
      </c>
      <c r="O495" s="38">
        <f aca="true" t="shared" si="295" ref="O495:Z495">SUM(O494,O483)</f>
        <v>130904</v>
      </c>
      <c r="P495" s="38">
        <f t="shared" si="295"/>
        <v>131597</v>
      </c>
      <c r="Q495" s="38">
        <f t="shared" si="295"/>
        <v>130944</v>
      </c>
      <c r="R495" s="38">
        <f t="shared" si="295"/>
        <v>141657</v>
      </c>
      <c r="S495" s="38">
        <f t="shared" si="295"/>
        <v>141043</v>
      </c>
      <c r="T495" s="38">
        <f t="shared" si="295"/>
        <v>149281</v>
      </c>
      <c r="U495" s="38">
        <f t="shared" si="295"/>
        <v>148122</v>
      </c>
      <c r="V495" s="38">
        <f t="shared" si="295"/>
        <v>111770</v>
      </c>
      <c r="W495" s="38">
        <f t="shared" si="295"/>
        <v>102407</v>
      </c>
      <c r="X495" s="38">
        <f t="shared" si="295"/>
        <v>125970</v>
      </c>
      <c r="Y495" s="38">
        <f t="shared" si="295"/>
        <v>104178</v>
      </c>
      <c r="Z495" s="38">
        <f t="shared" si="295"/>
        <v>164487</v>
      </c>
      <c r="AA495" s="38">
        <f>SUM(AA494,AA483)</f>
        <v>160831</v>
      </c>
      <c r="AB495" s="38">
        <f>SUM(AB494,AB483)</f>
        <v>193868</v>
      </c>
      <c r="AC495" s="38">
        <f>SUM(AC494,AC483)</f>
        <v>193868</v>
      </c>
      <c r="AD495" s="38">
        <f>SUM(AD494,AD483)</f>
        <v>196522</v>
      </c>
      <c r="AE495" s="23">
        <f t="shared" si="286"/>
        <v>2654</v>
      </c>
      <c r="AF495" s="35">
        <f t="shared" si="291"/>
        <v>0.0136897270307632</v>
      </c>
    </row>
    <row r="496" spans="1:32" ht="12" customHeight="1">
      <c r="A496" s="3">
        <v>610</v>
      </c>
      <c r="B496" s="32" t="s">
        <v>276</v>
      </c>
      <c r="C496" s="3" t="s">
        <v>1</v>
      </c>
      <c r="D496" s="6" t="s">
        <v>2</v>
      </c>
      <c r="E496" s="6" t="s">
        <v>1</v>
      </c>
      <c r="F496" s="6" t="s">
        <v>2</v>
      </c>
      <c r="G496" s="6" t="s">
        <v>1</v>
      </c>
      <c r="H496" s="6" t="s">
        <v>2</v>
      </c>
      <c r="I496" s="6" t="s">
        <v>1</v>
      </c>
      <c r="J496" s="6" t="s">
        <v>2</v>
      </c>
      <c r="K496" s="6" t="s">
        <v>1</v>
      </c>
      <c r="L496" s="6" t="s">
        <v>2</v>
      </c>
      <c r="M496" s="6" t="s">
        <v>1</v>
      </c>
      <c r="N496" s="6" t="s">
        <v>2</v>
      </c>
      <c r="O496" s="6" t="s">
        <v>1</v>
      </c>
      <c r="P496" s="6" t="s">
        <v>2</v>
      </c>
      <c r="Q496" s="6" t="s">
        <v>44</v>
      </c>
      <c r="R496" s="6" t="s">
        <v>2</v>
      </c>
      <c r="S496" s="6" t="s">
        <v>1</v>
      </c>
      <c r="T496" s="6" t="s">
        <v>2</v>
      </c>
      <c r="U496" s="6" t="s">
        <v>44</v>
      </c>
      <c r="V496" s="6" t="s">
        <v>2</v>
      </c>
      <c r="W496" s="6" t="s">
        <v>1</v>
      </c>
      <c r="X496" s="6" t="s">
        <v>2</v>
      </c>
      <c r="Y496" s="6" t="s">
        <v>1</v>
      </c>
      <c r="Z496" s="6" t="s">
        <v>2</v>
      </c>
      <c r="AA496" s="6" t="s">
        <v>1</v>
      </c>
      <c r="AB496" s="6" t="s">
        <v>2</v>
      </c>
      <c r="AC496" s="3" t="s">
        <v>190</v>
      </c>
      <c r="AD496" s="3" t="s">
        <v>2</v>
      </c>
      <c r="AE496" s="6" t="s">
        <v>4</v>
      </c>
      <c r="AF496" s="7" t="s">
        <v>5</v>
      </c>
    </row>
    <row r="497" spans="1:32" ht="12" customHeight="1">
      <c r="A497" s="3"/>
      <c r="B497" s="32"/>
      <c r="C497" s="3" t="s">
        <v>6</v>
      </c>
      <c r="D497" s="6" t="s">
        <v>7</v>
      </c>
      <c r="E497" s="6" t="s">
        <v>7</v>
      </c>
      <c r="F497" s="6" t="s">
        <v>8</v>
      </c>
      <c r="G497" s="6" t="s">
        <v>8</v>
      </c>
      <c r="H497" s="6" t="s">
        <v>9</v>
      </c>
      <c r="I497" s="6" t="s">
        <v>9</v>
      </c>
      <c r="J497" s="6" t="s">
        <v>10</v>
      </c>
      <c r="K497" s="6" t="s">
        <v>10</v>
      </c>
      <c r="L497" s="6" t="s">
        <v>11</v>
      </c>
      <c r="M497" s="6" t="s">
        <v>11</v>
      </c>
      <c r="N497" s="6" t="s">
        <v>45</v>
      </c>
      <c r="O497" s="6" t="s">
        <v>12</v>
      </c>
      <c r="P497" s="6" t="s">
        <v>46</v>
      </c>
      <c r="Q497" s="6" t="s">
        <v>46</v>
      </c>
      <c r="R497" s="6" t="s">
        <v>47</v>
      </c>
      <c r="S497" s="6" t="s">
        <v>14</v>
      </c>
      <c r="T497" s="6" t="s">
        <v>15</v>
      </c>
      <c r="U497" s="6" t="s">
        <v>15</v>
      </c>
      <c r="V497" s="6" t="s">
        <v>16</v>
      </c>
      <c r="W497" s="6" t="s">
        <v>16</v>
      </c>
      <c r="X497" s="6" t="s">
        <v>17</v>
      </c>
      <c r="Y497" s="6" t="s">
        <v>17</v>
      </c>
      <c r="Z497" s="6" t="s">
        <v>18</v>
      </c>
      <c r="AA497" s="6" t="s">
        <v>18</v>
      </c>
      <c r="AB497" s="6" t="s">
        <v>19</v>
      </c>
      <c r="AC497" s="6" t="s">
        <v>19</v>
      </c>
      <c r="AD497" s="6" t="s">
        <v>441</v>
      </c>
      <c r="AE497" s="6" t="s">
        <v>442</v>
      </c>
      <c r="AF497" s="7" t="s">
        <v>442</v>
      </c>
    </row>
    <row r="498" spans="1:32" ht="12" customHeight="1">
      <c r="A498" s="27">
        <v>2002</v>
      </c>
      <c r="B498" s="28" t="s">
        <v>99</v>
      </c>
      <c r="C498" s="39">
        <v>9312</v>
      </c>
      <c r="D498" s="39">
        <v>9000</v>
      </c>
      <c r="E498" s="39">
        <v>8699</v>
      </c>
      <c r="F498" s="39">
        <v>9500</v>
      </c>
      <c r="G498" s="39">
        <v>10751</v>
      </c>
      <c r="H498" s="39">
        <v>11000</v>
      </c>
      <c r="I498" s="39">
        <v>9817</v>
      </c>
      <c r="J498" s="39">
        <v>11000</v>
      </c>
      <c r="K498" s="39">
        <v>8954</v>
      </c>
      <c r="L498" s="39">
        <v>10000</v>
      </c>
      <c r="M498" s="39">
        <v>8682</v>
      </c>
      <c r="N498" s="39">
        <v>10800</v>
      </c>
      <c r="O498" s="39">
        <v>10299</v>
      </c>
      <c r="P498" s="39">
        <v>16500</v>
      </c>
      <c r="Q498" s="39">
        <v>10107</v>
      </c>
      <c r="R498" s="39">
        <v>15000</v>
      </c>
      <c r="S498" s="39">
        <v>11861</v>
      </c>
      <c r="T498" s="39">
        <v>12000</v>
      </c>
      <c r="U498" s="39">
        <v>12828</v>
      </c>
      <c r="V498" s="39">
        <v>12000</v>
      </c>
      <c r="W498" s="39">
        <v>13295</v>
      </c>
      <c r="X498" s="39">
        <v>12000</v>
      </c>
      <c r="Y498" s="39">
        <v>12618</v>
      </c>
      <c r="Z498" s="39">
        <v>12780</v>
      </c>
      <c r="AA498" s="39">
        <v>9804</v>
      </c>
      <c r="AB498" s="39">
        <v>12780</v>
      </c>
      <c r="AC498" s="39">
        <v>12780</v>
      </c>
      <c r="AD498" s="39">
        <v>12970</v>
      </c>
      <c r="AE498" s="16">
        <f>SUM(AD498-AB498)</f>
        <v>190</v>
      </c>
      <c r="AF498" s="33">
        <f>SUM(AE498/AB498)</f>
        <v>0.01486697965571205</v>
      </c>
    </row>
    <row r="499" spans="1:32" s="26" customFormat="1" ht="12" customHeight="1">
      <c r="A499" s="27">
        <v>2003</v>
      </c>
      <c r="B499" s="28" t="s">
        <v>100</v>
      </c>
      <c r="C499" s="39">
        <v>2210</v>
      </c>
      <c r="D499" s="39">
        <v>2292</v>
      </c>
      <c r="E499" s="39">
        <v>1974</v>
      </c>
      <c r="F499" s="39">
        <v>2300</v>
      </c>
      <c r="G499" s="39">
        <v>2392</v>
      </c>
      <c r="H499" s="39">
        <v>2300</v>
      </c>
      <c r="I499" s="39">
        <v>2857</v>
      </c>
      <c r="J499" s="39">
        <v>2500</v>
      </c>
      <c r="K499" s="39">
        <v>2482</v>
      </c>
      <c r="L499" s="39">
        <v>2500</v>
      </c>
      <c r="M499" s="39">
        <v>2836</v>
      </c>
      <c r="N499" s="39">
        <v>2630</v>
      </c>
      <c r="O499" s="39">
        <v>2636</v>
      </c>
      <c r="P499" s="39">
        <v>2630</v>
      </c>
      <c r="Q499" s="39">
        <v>2872</v>
      </c>
      <c r="R499" s="39">
        <v>2630</v>
      </c>
      <c r="S499" s="39">
        <v>2630</v>
      </c>
      <c r="T499" s="39"/>
      <c r="U499" s="39">
        <v>2375</v>
      </c>
      <c r="V499" s="39">
        <v>2800</v>
      </c>
      <c r="W499" s="39">
        <v>2132</v>
      </c>
      <c r="X499" s="39">
        <v>2800</v>
      </c>
      <c r="Y499" s="39">
        <v>2505</v>
      </c>
      <c r="Z499" s="39">
        <v>2650</v>
      </c>
      <c r="AA499" s="39">
        <v>2547</v>
      </c>
      <c r="AB499" s="39">
        <v>2794</v>
      </c>
      <c r="AC499" s="39">
        <v>2794</v>
      </c>
      <c r="AD499" s="39">
        <v>2850</v>
      </c>
      <c r="AE499" s="16">
        <f>SUM(AD499-AB499)</f>
        <v>56</v>
      </c>
      <c r="AF499" s="33">
        <f>SUM(AE499/AB499)</f>
        <v>0.020042949176807445</v>
      </c>
    </row>
    <row r="500" spans="1:32" ht="12" customHeight="1">
      <c r="A500" s="27">
        <v>3003</v>
      </c>
      <c r="B500" s="28" t="s">
        <v>123</v>
      </c>
      <c r="C500" s="39">
        <v>7434</v>
      </c>
      <c r="D500" s="39">
        <v>7300</v>
      </c>
      <c r="E500" s="39">
        <v>7300</v>
      </c>
      <c r="F500" s="39">
        <v>8400</v>
      </c>
      <c r="G500" s="39">
        <v>4211</v>
      </c>
      <c r="H500" s="39">
        <v>6000</v>
      </c>
      <c r="I500" s="39">
        <v>5488</v>
      </c>
      <c r="J500" s="39">
        <v>5300</v>
      </c>
      <c r="K500" s="39">
        <v>4897</v>
      </c>
      <c r="L500" s="39">
        <v>5000</v>
      </c>
      <c r="M500" s="39">
        <v>6330</v>
      </c>
      <c r="N500" s="39">
        <v>8050</v>
      </c>
      <c r="O500" s="39">
        <v>7025</v>
      </c>
      <c r="P500" s="39">
        <v>9500</v>
      </c>
      <c r="Q500" s="39">
        <v>8535</v>
      </c>
      <c r="R500" s="39">
        <v>8000</v>
      </c>
      <c r="S500" s="39">
        <v>10476</v>
      </c>
      <c r="T500" s="39">
        <v>15000</v>
      </c>
      <c r="U500" s="39">
        <v>11778</v>
      </c>
      <c r="V500" s="39">
        <v>10500</v>
      </c>
      <c r="W500" s="39">
        <v>6550</v>
      </c>
      <c r="X500" s="39">
        <v>10500</v>
      </c>
      <c r="Y500" s="39">
        <v>10872</v>
      </c>
      <c r="Z500" s="39">
        <v>13650</v>
      </c>
      <c r="AA500" s="39">
        <v>10742</v>
      </c>
      <c r="AB500" s="39">
        <v>13650</v>
      </c>
      <c r="AC500" s="39">
        <v>13650</v>
      </c>
      <c r="AD500" s="39">
        <v>13650</v>
      </c>
      <c r="AE500" s="16">
        <f>SUM(AD500-AB500)</f>
        <v>0</v>
      </c>
      <c r="AF500" s="33">
        <f>SUM(AE500/AB500)</f>
        <v>0</v>
      </c>
    </row>
    <row r="501" spans="1:32" s="26" customFormat="1" ht="12" customHeight="1">
      <c r="A501" s="34">
        <v>610</v>
      </c>
      <c r="B501" s="28" t="s">
        <v>77</v>
      </c>
      <c r="C501" s="38">
        <f>SUM(C498:C500)</f>
        <v>18956</v>
      </c>
      <c r="D501" s="38">
        <f>SUM(D498:D500)</f>
        <v>18592</v>
      </c>
      <c r="E501" s="38">
        <f>SUM(E498:E500)</f>
        <v>17973</v>
      </c>
      <c r="F501" s="38">
        <v>25700</v>
      </c>
      <c r="G501" s="38">
        <f aca="true" t="shared" si="296" ref="G501:Y501">SUM(G498:G500)</f>
        <v>17354</v>
      </c>
      <c r="H501" s="38">
        <f t="shared" si="296"/>
        <v>19300</v>
      </c>
      <c r="I501" s="38">
        <f t="shared" si="296"/>
        <v>18162</v>
      </c>
      <c r="J501" s="38">
        <f t="shared" si="296"/>
        <v>18800</v>
      </c>
      <c r="K501" s="38">
        <f t="shared" si="296"/>
        <v>16333</v>
      </c>
      <c r="L501" s="38">
        <f t="shared" si="296"/>
        <v>17500</v>
      </c>
      <c r="M501" s="38">
        <f t="shared" si="296"/>
        <v>17848</v>
      </c>
      <c r="N501" s="38">
        <f t="shared" si="296"/>
        <v>21480</v>
      </c>
      <c r="O501" s="38">
        <f t="shared" si="296"/>
        <v>19960</v>
      </c>
      <c r="P501" s="38">
        <f t="shared" si="296"/>
        <v>28630</v>
      </c>
      <c r="Q501" s="38">
        <f t="shared" si="296"/>
        <v>21514</v>
      </c>
      <c r="R501" s="38">
        <f t="shared" si="296"/>
        <v>25630</v>
      </c>
      <c r="S501" s="38">
        <f t="shared" si="296"/>
        <v>24967</v>
      </c>
      <c r="T501" s="38">
        <f t="shared" si="296"/>
        <v>27000</v>
      </c>
      <c r="U501" s="38">
        <f t="shared" si="296"/>
        <v>26981</v>
      </c>
      <c r="V501" s="38">
        <f t="shared" si="296"/>
        <v>25300</v>
      </c>
      <c r="W501" s="38">
        <f t="shared" si="296"/>
        <v>21977</v>
      </c>
      <c r="X501" s="38">
        <f t="shared" si="296"/>
        <v>25300</v>
      </c>
      <c r="Y501" s="38">
        <f t="shared" si="296"/>
        <v>25995</v>
      </c>
      <c r="Z501" s="38">
        <f>SUM(Z498:Z500)</f>
        <v>29080</v>
      </c>
      <c r="AA501" s="38">
        <f>SUM(AA498:AA500)</f>
        <v>23093</v>
      </c>
      <c r="AB501" s="38">
        <f>SUM(AB498:AB500)</f>
        <v>29224</v>
      </c>
      <c r="AC501" s="38">
        <f>SUM(AC498:AC500)</f>
        <v>29224</v>
      </c>
      <c r="AD501" s="38">
        <f>SUM(AD498:AD500)</f>
        <v>29470</v>
      </c>
      <c r="AE501" s="23">
        <f>SUM(AD501-AB501)</f>
        <v>246</v>
      </c>
      <c r="AF501" s="35">
        <f>SUM(AE501/AB501)</f>
        <v>0.008417738844785107</v>
      </c>
    </row>
    <row r="502" spans="1:32" ht="12" customHeight="1">
      <c r="A502" s="3">
        <v>615</v>
      </c>
      <c r="B502" s="32" t="s">
        <v>277</v>
      </c>
      <c r="C502" s="3" t="s">
        <v>1</v>
      </c>
      <c r="D502" s="6" t="s">
        <v>2</v>
      </c>
      <c r="E502" s="6" t="s">
        <v>1</v>
      </c>
      <c r="F502" s="6" t="s">
        <v>2</v>
      </c>
      <c r="G502" s="6" t="s">
        <v>1</v>
      </c>
      <c r="H502" s="6" t="s">
        <v>2</v>
      </c>
      <c r="I502" s="6" t="s">
        <v>1</v>
      </c>
      <c r="J502" s="6" t="s">
        <v>2</v>
      </c>
      <c r="K502" s="6" t="s">
        <v>1</v>
      </c>
      <c r="L502" s="6" t="s">
        <v>2</v>
      </c>
      <c r="M502" s="6" t="s">
        <v>1</v>
      </c>
      <c r="N502" s="6" t="s">
        <v>2</v>
      </c>
      <c r="O502" s="6" t="s">
        <v>1</v>
      </c>
      <c r="P502" s="6" t="s">
        <v>2</v>
      </c>
      <c r="Q502" s="6" t="s">
        <v>44</v>
      </c>
      <c r="R502" s="6" t="s">
        <v>2</v>
      </c>
      <c r="S502" s="6" t="s">
        <v>1</v>
      </c>
      <c r="T502" s="6" t="s">
        <v>2</v>
      </c>
      <c r="U502" s="6" t="s">
        <v>44</v>
      </c>
      <c r="V502" s="6" t="s">
        <v>2</v>
      </c>
      <c r="W502" s="6" t="s">
        <v>1</v>
      </c>
      <c r="X502" s="6" t="s">
        <v>2</v>
      </c>
      <c r="Y502" s="6" t="s">
        <v>1</v>
      </c>
      <c r="Z502" s="6" t="s">
        <v>2</v>
      </c>
      <c r="AA502" s="6" t="s">
        <v>1</v>
      </c>
      <c r="AB502" s="6" t="s">
        <v>2</v>
      </c>
      <c r="AC502" s="3" t="s">
        <v>190</v>
      </c>
      <c r="AD502" s="3" t="s">
        <v>2</v>
      </c>
      <c r="AE502" s="6" t="s">
        <v>4</v>
      </c>
      <c r="AF502" s="7" t="s">
        <v>5</v>
      </c>
    </row>
    <row r="503" spans="1:32" ht="12" customHeight="1">
      <c r="A503" s="61"/>
      <c r="B503" s="32"/>
      <c r="C503" s="3" t="s">
        <v>6</v>
      </c>
      <c r="D503" s="6" t="s">
        <v>7</v>
      </c>
      <c r="E503" s="6" t="s">
        <v>7</v>
      </c>
      <c r="F503" s="6" t="s">
        <v>8</v>
      </c>
      <c r="G503" s="6" t="s">
        <v>8</v>
      </c>
      <c r="H503" s="6" t="s">
        <v>9</v>
      </c>
      <c r="I503" s="6" t="s">
        <v>9</v>
      </c>
      <c r="J503" s="6" t="s">
        <v>10</v>
      </c>
      <c r="K503" s="6" t="s">
        <v>10</v>
      </c>
      <c r="L503" s="6" t="s">
        <v>11</v>
      </c>
      <c r="M503" s="6" t="s">
        <v>11</v>
      </c>
      <c r="N503" s="6" t="s">
        <v>45</v>
      </c>
      <c r="O503" s="6" t="s">
        <v>12</v>
      </c>
      <c r="P503" s="6" t="s">
        <v>46</v>
      </c>
      <c r="Q503" s="6" t="s">
        <v>46</v>
      </c>
      <c r="R503" s="6" t="s">
        <v>47</v>
      </c>
      <c r="S503" s="6" t="s">
        <v>14</v>
      </c>
      <c r="T503" s="6" t="s">
        <v>15</v>
      </c>
      <c r="U503" s="6" t="s">
        <v>15</v>
      </c>
      <c r="V503" s="6" t="s">
        <v>16</v>
      </c>
      <c r="W503" s="6" t="s">
        <v>16</v>
      </c>
      <c r="X503" s="6" t="s">
        <v>17</v>
      </c>
      <c r="Y503" s="6" t="s">
        <v>17</v>
      </c>
      <c r="Z503" s="6" t="s">
        <v>18</v>
      </c>
      <c r="AA503" s="6" t="s">
        <v>18</v>
      </c>
      <c r="AB503" s="6" t="s">
        <v>19</v>
      </c>
      <c r="AC503" s="6" t="s">
        <v>19</v>
      </c>
      <c r="AD503" s="6" t="s">
        <v>441</v>
      </c>
      <c r="AE503" s="6" t="s">
        <v>442</v>
      </c>
      <c r="AF503" s="7" t="s">
        <v>442</v>
      </c>
    </row>
    <row r="504" spans="1:32" ht="12" customHeight="1">
      <c r="A504" s="27">
        <v>2002</v>
      </c>
      <c r="B504" s="28" t="s">
        <v>99</v>
      </c>
      <c r="C504" s="39">
        <v>11682</v>
      </c>
      <c r="D504" s="39">
        <v>10902</v>
      </c>
      <c r="E504" s="39">
        <v>11881</v>
      </c>
      <c r="F504" s="39">
        <v>11774</v>
      </c>
      <c r="G504" s="39">
        <v>12560</v>
      </c>
      <c r="H504" s="39">
        <v>11774</v>
      </c>
      <c r="I504" s="39">
        <v>11547</v>
      </c>
      <c r="J504" s="39">
        <v>13000</v>
      </c>
      <c r="K504" s="39">
        <v>9277</v>
      </c>
      <c r="L504" s="39">
        <v>12000</v>
      </c>
      <c r="M504" s="39">
        <v>7107</v>
      </c>
      <c r="N504" s="39">
        <v>10000</v>
      </c>
      <c r="O504" s="39">
        <v>10752</v>
      </c>
      <c r="P504" s="39">
        <v>13600</v>
      </c>
      <c r="Q504" s="39">
        <v>9474</v>
      </c>
      <c r="R504" s="39">
        <v>13600</v>
      </c>
      <c r="S504" s="39">
        <v>9439</v>
      </c>
      <c r="T504" s="39">
        <v>13000</v>
      </c>
      <c r="U504" s="39">
        <v>11830</v>
      </c>
      <c r="V504" s="39">
        <v>13000</v>
      </c>
      <c r="W504" s="39">
        <v>10988</v>
      </c>
      <c r="X504" s="39">
        <v>11000</v>
      </c>
      <c r="Y504" s="39">
        <v>9363</v>
      </c>
      <c r="Z504" s="39">
        <v>11000</v>
      </c>
      <c r="AA504" s="39">
        <v>6893</v>
      </c>
      <c r="AB504" s="39">
        <v>11000</v>
      </c>
      <c r="AC504" s="39">
        <v>11000</v>
      </c>
      <c r="AD504" s="39">
        <v>11000</v>
      </c>
      <c r="AE504" s="16">
        <f>SUM(AD504-AB504)</f>
        <v>0</v>
      </c>
      <c r="AF504" s="33">
        <f>SUM(AE504/AB504)</f>
        <v>0</v>
      </c>
    </row>
    <row r="505" spans="1:32" s="26" customFormat="1" ht="12" customHeight="1">
      <c r="A505" s="27">
        <v>2003</v>
      </c>
      <c r="B505" s="28" t="s">
        <v>214</v>
      </c>
      <c r="C505" s="39">
        <v>592</v>
      </c>
      <c r="D505" s="39">
        <v>777</v>
      </c>
      <c r="E505" s="39">
        <v>585</v>
      </c>
      <c r="F505" s="39">
        <v>777</v>
      </c>
      <c r="G505" s="39">
        <v>605</v>
      </c>
      <c r="H505" s="39">
        <v>777</v>
      </c>
      <c r="I505" s="39">
        <v>622</v>
      </c>
      <c r="J505" s="39">
        <v>600</v>
      </c>
      <c r="K505" s="39">
        <v>610</v>
      </c>
      <c r="L505" s="39">
        <v>650</v>
      </c>
      <c r="M505" s="39">
        <v>692</v>
      </c>
      <c r="N505" s="39">
        <v>650</v>
      </c>
      <c r="O505" s="39">
        <v>642</v>
      </c>
      <c r="P505" s="39">
        <v>650</v>
      </c>
      <c r="Q505" s="39">
        <v>656</v>
      </c>
      <c r="R505" s="39">
        <v>650</v>
      </c>
      <c r="S505" s="39">
        <v>659</v>
      </c>
      <c r="T505" s="39"/>
      <c r="U505" s="39">
        <v>750</v>
      </c>
      <c r="V505" s="39">
        <v>690</v>
      </c>
      <c r="W505" s="39">
        <v>730</v>
      </c>
      <c r="X505" s="39">
        <v>690</v>
      </c>
      <c r="Y505" s="39">
        <v>756</v>
      </c>
      <c r="Z505" s="39">
        <v>775</v>
      </c>
      <c r="AA505" s="39">
        <v>815</v>
      </c>
      <c r="AB505" s="39">
        <v>817</v>
      </c>
      <c r="AC505" s="39">
        <v>817</v>
      </c>
      <c r="AD505" s="39">
        <v>950</v>
      </c>
      <c r="AE505" s="16">
        <f>SUM(AD505-AB505)</f>
        <v>133</v>
      </c>
      <c r="AF505" s="33">
        <f>SUM(AE505/AB505)</f>
        <v>0.16279069767441862</v>
      </c>
    </row>
    <row r="506" spans="1:32" ht="12" customHeight="1">
      <c r="A506" s="27">
        <v>3003</v>
      </c>
      <c r="B506" s="28" t="s">
        <v>123</v>
      </c>
      <c r="C506" s="39">
        <v>4474</v>
      </c>
      <c r="D506" s="39">
        <v>7112</v>
      </c>
      <c r="E506" s="39">
        <v>7833</v>
      </c>
      <c r="F506" s="39">
        <v>8165</v>
      </c>
      <c r="G506" s="39">
        <v>4790</v>
      </c>
      <c r="H506" s="39">
        <v>7100</v>
      </c>
      <c r="I506" s="39">
        <v>7740</v>
      </c>
      <c r="J506" s="39">
        <v>7000</v>
      </c>
      <c r="K506" s="39">
        <v>7289</v>
      </c>
      <c r="L506" s="39">
        <v>7000</v>
      </c>
      <c r="M506" s="39">
        <v>10616</v>
      </c>
      <c r="N506" s="39">
        <v>11270</v>
      </c>
      <c r="O506" s="39">
        <v>12945</v>
      </c>
      <c r="P506" s="39">
        <v>15400</v>
      </c>
      <c r="Q506" s="39">
        <v>11748</v>
      </c>
      <c r="R506" s="39">
        <v>15400</v>
      </c>
      <c r="S506" s="39">
        <v>19482</v>
      </c>
      <c r="T506" s="39">
        <v>19500</v>
      </c>
      <c r="U506" s="39">
        <v>17503</v>
      </c>
      <c r="V506" s="39">
        <v>13650</v>
      </c>
      <c r="W506" s="39">
        <v>14510</v>
      </c>
      <c r="X506" s="39">
        <v>13650</v>
      </c>
      <c r="Y506" s="39">
        <v>20255</v>
      </c>
      <c r="Z506" s="39">
        <v>17900</v>
      </c>
      <c r="AA506" s="39">
        <v>19877</v>
      </c>
      <c r="AB506" s="39">
        <v>17900</v>
      </c>
      <c r="AC506" s="39">
        <v>17900</v>
      </c>
      <c r="AD506" s="39">
        <v>20276</v>
      </c>
      <c r="AE506" s="16">
        <f>SUM(AD506-AB506)</f>
        <v>2376</v>
      </c>
      <c r="AF506" s="33">
        <f>SUM(AE506/AB506)</f>
        <v>0.13273743016759776</v>
      </c>
    </row>
    <row r="507" spans="1:32" s="26" customFormat="1" ht="12" customHeight="1">
      <c r="A507" s="34">
        <v>615</v>
      </c>
      <c r="B507" s="28" t="s">
        <v>78</v>
      </c>
      <c r="C507" s="38"/>
      <c r="D507" s="38">
        <f aca="true" t="shared" si="297" ref="D507:Y507">SUM(D504:D506)</f>
        <v>18791</v>
      </c>
      <c r="E507" s="38">
        <f t="shared" si="297"/>
        <v>20299</v>
      </c>
      <c r="F507" s="38">
        <f t="shared" si="297"/>
        <v>20716</v>
      </c>
      <c r="G507" s="38">
        <f t="shared" si="297"/>
        <v>17955</v>
      </c>
      <c r="H507" s="38">
        <f t="shared" si="297"/>
        <v>19651</v>
      </c>
      <c r="I507" s="38">
        <f t="shared" si="297"/>
        <v>19909</v>
      </c>
      <c r="J507" s="38">
        <f t="shared" si="297"/>
        <v>20600</v>
      </c>
      <c r="K507" s="38">
        <f t="shared" si="297"/>
        <v>17176</v>
      </c>
      <c r="L507" s="38">
        <f t="shared" si="297"/>
        <v>19650</v>
      </c>
      <c r="M507" s="38">
        <f t="shared" si="297"/>
        <v>18415</v>
      </c>
      <c r="N507" s="38">
        <f t="shared" si="297"/>
        <v>21920</v>
      </c>
      <c r="O507" s="38">
        <f t="shared" si="297"/>
        <v>24339</v>
      </c>
      <c r="P507" s="38">
        <f t="shared" si="297"/>
        <v>29650</v>
      </c>
      <c r="Q507" s="38">
        <f t="shared" si="297"/>
        <v>21878</v>
      </c>
      <c r="R507" s="38">
        <f t="shared" si="297"/>
        <v>29650</v>
      </c>
      <c r="S507" s="38">
        <f t="shared" si="297"/>
        <v>29580</v>
      </c>
      <c r="T507" s="38">
        <f t="shared" si="297"/>
        <v>32500</v>
      </c>
      <c r="U507" s="38">
        <f t="shared" si="297"/>
        <v>30083</v>
      </c>
      <c r="V507" s="38">
        <f t="shared" si="297"/>
        <v>27340</v>
      </c>
      <c r="W507" s="38">
        <f t="shared" si="297"/>
        <v>26228</v>
      </c>
      <c r="X507" s="38">
        <f t="shared" si="297"/>
        <v>25340</v>
      </c>
      <c r="Y507" s="38">
        <f t="shared" si="297"/>
        <v>30374</v>
      </c>
      <c r="Z507" s="38">
        <f>SUM(Z504:Z506)</f>
        <v>29675</v>
      </c>
      <c r="AA507" s="38">
        <f>SUM(AA504:AA506)</f>
        <v>27585</v>
      </c>
      <c r="AB507" s="38">
        <f>SUM(AB504:AB506)</f>
        <v>29717</v>
      </c>
      <c r="AC507" s="38">
        <f>SUM(AC504:AC506)</f>
        <v>29717</v>
      </c>
      <c r="AD507" s="38">
        <f>SUM(AD504:AD506)</f>
        <v>32226</v>
      </c>
      <c r="AE507" s="16">
        <f>SUM(AD507-AB507)</f>
        <v>2509</v>
      </c>
      <c r="AF507" s="35">
        <f>SUM(AE507/AB507)</f>
        <v>0.08442978766362688</v>
      </c>
    </row>
    <row r="508" spans="1:32" ht="12" customHeight="1">
      <c r="A508" s="3">
        <v>620</v>
      </c>
      <c r="B508" s="32" t="s">
        <v>278</v>
      </c>
      <c r="C508" s="3" t="s">
        <v>1</v>
      </c>
      <c r="D508" s="6" t="s">
        <v>2</v>
      </c>
      <c r="E508" s="6" t="s">
        <v>1</v>
      </c>
      <c r="F508" s="6" t="s">
        <v>2</v>
      </c>
      <c r="G508" s="6" t="s">
        <v>1</v>
      </c>
      <c r="H508" s="6" t="s">
        <v>2</v>
      </c>
      <c r="I508" s="6" t="s">
        <v>1</v>
      </c>
      <c r="J508" s="6" t="s">
        <v>2</v>
      </c>
      <c r="K508" s="6" t="s">
        <v>1</v>
      </c>
      <c r="L508" s="6" t="s">
        <v>2</v>
      </c>
      <c r="M508" s="6" t="s">
        <v>1</v>
      </c>
      <c r="N508" s="6" t="s">
        <v>2</v>
      </c>
      <c r="O508" s="6" t="s">
        <v>1</v>
      </c>
      <c r="P508" s="6" t="s">
        <v>2</v>
      </c>
      <c r="Q508" s="6" t="s">
        <v>44</v>
      </c>
      <c r="R508" s="6" t="s">
        <v>2</v>
      </c>
      <c r="S508" s="6" t="s">
        <v>1</v>
      </c>
      <c r="T508" s="6" t="s">
        <v>2</v>
      </c>
      <c r="U508" s="6" t="s">
        <v>44</v>
      </c>
      <c r="V508" s="6" t="s">
        <v>2</v>
      </c>
      <c r="W508" s="6" t="s">
        <v>1</v>
      </c>
      <c r="X508" s="6" t="s">
        <v>2</v>
      </c>
      <c r="Y508" s="6" t="s">
        <v>1</v>
      </c>
      <c r="Z508" s="6" t="s">
        <v>2</v>
      </c>
      <c r="AA508" s="6" t="s">
        <v>1</v>
      </c>
      <c r="AB508" s="6" t="s">
        <v>2</v>
      </c>
      <c r="AC508" s="3" t="s">
        <v>190</v>
      </c>
      <c r="AD508" s="3" t="s">
        <v>2</v>
      </c>
      <c r="AE508" s="6" t="s">
        <v>4</v>
      </c>
      <c r="AF508" s="7" t="s">
        <v>5</v>
      </c>
    </row>
    <row r="509" spans="1:32" ht="12" customHeight="1">
      <c r="A509" s="3"/>
      <c r="B509" s="32"/>
      <c r="C509" s="3" t="s">
        <v>6</v>
      </c>
      <c r="D509" s="6" t="s">
        <v>7</v>
      </c>
      <c r="E509" s="6" t="s">
        <v>7</v>
      </c>
      <c r="F509" s="6" t="s">
        <v>8</v>
      </c>
      <c r="G509" s="6" t="s">
        <v>8</v>
      </c>
      <c r="H509" s="6" t="s">
        <v>9</v>
      </c>
      <c r="I509" s="6" t="s">
        <v>9</v>
      </c>
      <c r="J509" s="6" t="s">
        <v>10</v>
      </c>
      <c r="K509" s="6" t="s">
        <v>10</v>
      </c>
      <c r="L509" s="6" t="s">
        <v>11</v>
      </c>
      <c r="M509" s="6" t="s">
        <v>11</v>
      </c>
      <c r="N509" s="6" t="s">
        <v>45</v>
      </c>
      <c r="O509" s="6" t="s">
        <v>12</v>
      </c>
      <c r="P509" s="6" t="s">
        <v>46</v>
      </c>
      <c r="Q509" s="6" t="s">
        <v>46</v>
      </c>
      <c r="R509" s="6" t="s">
        <v>47</v>
      </c>
      <c r="S509" s="6" t="s">
        <v>14</v>
      </c>
      <c r="T509" s="6" t="s">
        <v>15</v>
      </c>
      <c r="U509" s="6" t="s">
        <v>15</v>
      </c>
      <c r="V509" s="6" t="s">
        <v>16</v>
      </c>
      <c r="W509" s="6" t="s">
        <v>16</v>
      </c>
      <c r="X509" s="6" t="s">
        <v>17</v>
      </c>
      <c r="Y509" s="6" t="s">
        <v>17</v>
      </c>
      <c r="Z509" s="6" t="s">
        <v>18</v>
      </c>
      <c r="AA509" s="6" t="s">
        <v>18</v>
      </c>
      <c r="AB509" s="6" t="s">
        <v>19</v>
      </c>
      <c r="AC509" s="6" t="s">
        <v>19</v>
      </c>
      <c r="AD509" s="6" t="s">
        <v>441</v>
      </c>
      <c r="AE509" s="6" t="s">
        <v>442</v>
      </c>
      <c r="AF509" s="7" t="s">
        <v>442</v>
      </c>
    </row>
    <row r="510" spans="1:32" s="26" customFormat="1" ht="12" customHeight="1">
      <c r="A510" s="27">
        <v>2003</v>
      </c>
      <c r="B510" s="28" t="s">
        <v>100</v>
      </c>
      <c r="C510" s="39"/>
      <c r="D510" s="30"/>
      <c r="E510" s="30"/>
      <c r="F510" s="30">
        <v>1400</v>
      </c>
      <c r="G510" s="30">
        <v>3732</v>
      </c>
      <c r="H510" s="30">
        <v>1400</v>
      </c>
      <c r="I510" s="30">
        <v>1643</v>
      </c>
      <c r="J510" s="30">
        <v>2100</v>
      </c>
      <c r="K510" s="30">
        <v>1400</v>
      </c>
      <c r="L510" s="30">
        <v>2100</v>
      </c>
      <c r="M510" s="30">
        <v>1114</v>
      </c>
      <c r="N510" s="30">
        <v>1484</v>
      </c>
      <c r="O510" s="30">
        <v>1277</v>
      </c>
      <c r="P510" s="30">
        <v>1484</v>
      </c>
      <c r="Q510" s="30">
        <v>1189</v>
      </c>
      <c r="R510" s="30">
        <v>1484</v>
      </c>
      <c r="S510" s="30">
        <v>982</v>
      </c>
      <c r="T510" s="30"/>
      <c r="U510" s="30">
        <v>1197</v>
      </c>
      <c r="V510" s="30">
        <v>1600</v>
      </c>
      <c r="W510" s="30">
        <v>1147</v>
      </c>
      <c r="X510" s="30">
        <v>1600</v>
      </c>
      <c r="Y510" s="30">
        <v>1205</v>
      </c>
      <c r="Z510" s="30">
        <v>1400</v>
      </c>
      <c r="AA510" s="30">
        <v>1285</v>
      </c>
      <c r="AB510" s="30">
        <v>1476</v>
      </c>
      <c r="AC510" s="30">
        <v>1476</v>
      </c>
      <c r="AD510" s="30">
        <v>1525</v>
      </c>
      <c r="AE510" s="16">
        <f>SUM(AD510-AB510)</f>
        <v>49</v>
      </c>
      <c r="AF510" s="33">
        <f>SUM(AE510/AB510)</f>
        <v>0.03319783197831978</v>
      </c>
    </row>
    <row r="511" spans="1:32" s="26" customFormat="1" ht="12" customHeight="1">
      <c r="A511" s="27">
        <v>2062</v>
      </c>
      <c r="B511" s="28" t="s">
        <v>279</v>
      </c>
      <c r="C511" s="39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>
        <v>3717</v>
      </c>
      <c r="AA511" s="30">
        <v>3717</v>
      </c>
      <c r="AB511" s="30">
        <v>3791</v>
      </c>
      <c r="AC511" s="30">
        <v>3791</v>
      </c>
      <c r="AD511" s="30">
        <v>3914</v>
      </c>
      <c r="AE511" s="16">
        <f>SUM(AD511-AB511)</f>
        <v>123</v>
      </c>
      <c r="AF511" s="33">
        <f>SUM(AE511/AB511)</f>
        <v>0.03244526510155632</v>
      </c>
    </row>
    <row r="512" spans="1:32" s="71" customFormat="1" ht="12" customHeight="1">
      <c r="A512" s="27">
        <v>3003</v>
      </c>
      <c r="B512" s="28" t="s">
        <v>123</v>
      </c>
      <c r="C512" s="39"/>
      <c r="D512" s="30"/>
      <c r="E512" s="30"/>
      <c r="F512" s="30">
        <v>5000</v>
      </c>
      <c r="G512" s="30">
        <v>-9465</v>
      </c>
      <c r="H512" s="30">
        <v>9600</v>
      </c>
      <c r="I512" s="30">
        <v>9214</v>
      </c>
      <c r="J512" s="30">
        <v>8600</v>
      </c>
      <c r="K512" s="30">
        <v>11387</v>
      </c>
      <c r="L512" s="30">
        <v>8600</v>
      </c>
      <c r="M512" s="30">
        <v>14922</v>
      </c>
      <c r="N512" s="30">
        <v>14662</v>
      </c>
      <c r="O512" s="30">
        <v>8703</v>
      </c>
      <c r="P512" s="30">
        <v>14662</v>
      </c>
      <c r="Q512" s="30">
        <v>11167</v>
      </c>
      <c r="R512" s="30">
        <v>14662</v>
      </c>
      <c r="S512" s="30">
        <v>14342</v>
      </c>
      <c r="T512" s="30">
        <v>17100</v>
      </c>
      <c r="U512" s="30">
        <v>14220</v>
      </c>
      <c r="V512" s="30">
        <v>11970</v>
      </c>
      <c r="W512" s="30">
        <v>8928</v>
      </c>
      <c r="X512" s="30">
        <v>14175</v>
      </c>
      <c r="Y512" s="30">
        <v>15797</v>
      </c>
      <c r="Z512" s="30">
        <v>18200</v>
      </c>
      <c r="AA512" s="30">
        <v>14230</v>
      </c>
      <c r="AB512" s="30">
        <v>18200</v>
      </c>
      <c r="AC512" s="30">
        <v>18200</v>
      </c>
      <c r="AD512" s="30">
        <v>18200</v>
      </c>
      <c r="AE512" s="16">
        <f>SUM(AD512-AB512)</f>
        <v>0</v>
      </c>
      <c r="AF512" s="33">
        <f>SUM(AE512/AB512)</f>
        <v>0</v>
      </c>
    </row>
    <row r="513" spans="1:32" s="73" customFormat="1" ht="12" customHeight="1">
      <c r="A513" s="34">
        <v>630</v>
      </c>
      <c r="B513" s="72" t="s">
        <v>79</v>
      </c>
      <c r="C513" s="38"/>
      <c r="D513" s="4"/>
      <c r="E513" s="4"/>
      <c r="F513" s="4">
        <f aca="true" t="shared" si="298" ref="F513:Y513">SUM(F510:F512)</f>
        <v>6400</v>
      </c>
      <c r="G513" s="4">
        <f t="shared" si="298"/>
        <v>-5733</v>
      </c>
      <c r="H513" s="4">
        <f t="shared" si="298"/>
        <v>11000</v>
      </c>
      <c r="I513" s="4">
        <f t="shared" si="298"/>
        <v>10857</v>
      </c>
      <c r="J513" s="4">
        <f t="shared" si="298"/>
        <v>10700</v>
      </c>
      <c r="K513" s="4">
        <f t="shared" si="298"/>
        <v>12787</v>
      </c>
      <c r="L513" s="4">
        <f t="shared" si="298"/>
        <v>10700</v>
      </c>
      <c r="M513" s="4">
        <f t="shared" si="298"/>
        <v>16036</v>
      </c>
      <c r="N513" s="4">
        <f t="shared" si="298"/>
        <v>16146</v>
      </c>
      <c r="O513" s="4">
        <f t="shared" si="298"/>
        <v>9980</v>
      </c>
      <c r="P513" s="4">
        <f t="shared" si="298"/>
        <v>16146</v>
      </c>
      <c r="Q513" s="4">
        <f t="shared" si="298"/>
        <v>12356</v>
      </c>
      <c r="R513" s="4">
        <f t="shared" si="298"/>
        <v>16146</v>
      </c>
      <c r="S513" s="4">
        <f t="shared" si="298"/>
        <v>15324</v>
      </c>
      <c r="T513" s="4">
        <f t="shared" si="298"/>
        <v>17100</v>
      </c>
      <c r="U513" s="4">
        <f t="shared" si="298"/>
        <v>15417</v>
      </c>
      <c r="V513" s="4">
        <f t="shared" si="298"/>
        <v>13570</v>
      </c>
      <c r="W513" s="4">
        <f t="shared" si="298"/>
        <v>10075</v>
      </c>
      <c r="X513" s="4">
        <f t="shared" si="298"/>
        <v>15775</v>
      </c>
      <c r="Y513" s="4">
        <f t="shared" si="298"/>
        <v>17002</v>
      </c>
      <c r="Z513" s="4">
        <f>SUM(Z510:Z512)</f>
        <v>23317</v>
      </c>
      <c r="AA513" s="4">
        <f>SUM(AA510:AA512)</f>
        <v>19232</v>
      </c>
      <c r="AB513" s="4">
        <f>SUM(AB510:AB512)</f>
        <v>23467</v>
      </c>
      <c r="AC513" s="4">
        <f>SUM(AC510:AC512)</f>
        <v>23467</v>
      </c>
      <c r="AD513" s="4">
        <f>SUM(AD510:AD512)</f>
        <v>23639</v>
      </c>
      <c r="AE513" s="23">
        <f>SUM(AD513-AB513)</f>
        <v>172</v>
      </c>
      <c r="AF513" s="35">
        <f>SUM(AE513/AB513)</f>
        <v>0.0073294413431627395</v>
      </c>
    </row>
    <row r="514" spans="1:32" ht="12" customHeight="1">
      <c r="A514" s="3">
        <v>630</v>
      </c>
      <c r="B514" s="74" t="s">
        <v>80</v>
      </c>
      <c r="C514" s="3" t="s">
        <v>1</v>
      </c>
      <c r="D514" s="75" t="s">
        <v>2</v>
      </c>
      <c r="E514" s="75" t="s">
        <v>1</v>
      </c>
      <c r="F514" s="75" t="s">
        <v>2</v>
      </c>
      <c r="G514" s="6" t="s">
        <v>1</v>
      </c>
      <c r="H514" s="6" t="s">
        <v>2</v>
      </c>
      <c r="I514" s="6" t="s">
        <v>1</v>
      </c>
      <c r="J514" s="6" t="s">
        <v>2</v>
      </c>
      <c r="K514" s="6" t="s">
        <v>1</v>
      </c>
      <c r="L514" s="6" t="s">
        <v>2</v>
      </c>
      <c r="M514" s="6" t="s">
        <v>1</v>
      </c>
      <c r="N514" s="6" t="s">
        <v>2</v>
      </c>
      <c r="O514" s="6" t="s">
        <v>1</v>
      </c>
      <c r="P514" s="6" t="s">
        <v>2</v>
      </c>
      <c r="Q514" s="6" t="s">
        <v>44</v>
      </c>
      <c r="R514" s="6" t="s">
        <v>2</v>
      </c>
      <c r="S514" s="6" t="s">
        <v>1</v>
      </c>
      <c r="T514" s="6" t="s">
        <v>2</v>
      </c>
      <c r="U514" s="6" t="s">
        <v>44</v>
      </c>
      <c r="V514" s="6" t="s">
        <v>2</v>
      </c>
      <c r="W514" s="6" t="s">
        <v>1</v>
      </c>
      <c r="X514" s="6" t="s">
        <v>2</v>
      </c>
      <c r="Y514" s="6" t="s">
        <v>1</v>
      </c>
      <c r="Z514" s="6" t="s">
        <v>2</v>
      </c>
      <c r="AA514" s="6" t="s">
        <v>1</v>
      </c>
      <c r="AB514" s="6" t="s">
        <v>2</v>
      </c>
      <c r="AC514" s="3" t="s">
        <v>190</v>
      </c>
      <c r="AD514" s="3" t="s">
        <v>2</v>
      </c>
      <c r="AE514" s="6" t="s">
        <v>4</v>
      </c>
      <c r="AF514" s="7" t="s">
        <v>5</v>
      </c>
    </row>
    <row r="515" spans="1:32" ht="12" customHeight="1">
      <c r="A515" s="74"/>
      <c r="B515" s="74"/>
      <c r="C515" s="3" t="s">
        <v>6</v>
      </c>
      <c r="D515" s="75" t="s">
        <v>7</v>
      </c>
      <c r="E515" s="75" t="s">
        <v>7</v>
      </c>
      <c r="F515" s="75" t="s">
        <v>8</v>
      </c>
      <c r="G515" s="6" t="s">
        <v>8</v>
      </c>
      <c r="H515" s="6" t="s">
        <v>9</v>
      </c>
      <c r="I515" s="6" t="s">
        <v>9</v>
      </c>
      <c r="J515" s="6" t="s">
        <v>10</v>
      </c>
      <c r="K515" s="6" t="s">
        <v>10</v>
      </c>
      <c r="L515" s="6" t="s">
        <v>11</v>
      </c>
      <c r="M515" s="6" t="s">
        <v>11</v>
      </c>
      <c r="N515" s="6" t="s">
        <v>45</v>
      </c>
      <c r="O515" s="6" t="s">
        <v>12</v>
      </c>
      <c r="P515" s="6" t="s">
        <v>46</v>
      </c>
      <c r="Q515" s="6" t="s">
        <v>46</v>
      </c>
      <c r="R515" s="6" t="s">
        <v>47</v>
      </c>
      <c r="S515" s="6" t="s">
        <v>14</v>
      </c>
      <c r="T515" s="6" t="s">
        <v>15</v>
      </c>
      <c r="U515" s="6" t="s">
        <v>15</v>
      </c>
      <c r="V515" s="6" t="s">
        <v>16</v>
      </c>
      <c r="W515" s="6" t="s">
        <v>16</v>
      </c>
      <c r="X515" s="6" t="s">
        <v>17</v>
      </c>
      <c r="Y515" s="6" t="s">
        <v>17</v>
      </c>
      <c r="Z515" s="6" t="s">
        <v>18</v>
      </c>
      <c r="AA515" s="6" t="s">
        <v>18</v>
      </c>
      <c r="AB515" s="6" t="s">
        <v>19</v>
      </c>
      <c r="AC515" s="6" t="s">
        <v>19</v>
      </c>
      <c r="AD515" s="6" t="s">
        <v>441</v>
      </c>
      <c r="AE515" s="6" t="s">
        <v>442</v>
      </c>
      <c r="AF515" s="7" t="s">
        <v>442</v>
      </c>
    </row>
    <row r="516" spans="1:32" ht="12" customHeight="1">
      <c r="A516" s="27">
        <v>2002</v>
      </c>
      <c r="B516" s="28" t="s">
        <v>99</v>
      </c>
      <c r="C516" s="39">
        <v>5955</v>
      </c>
      <c r="D516" s="30">
        <v>5600</v>
      </c>
      <c r="E516" s="30">
        <v>5600</v>
      </c>
      <c r="F516" s="30">
        <v>2800</v>
      </c>
      <c r="G516" s="30">
        <v>1576</v>
      </c>
      <c r="H516" s="30">
        <v>30000</v>
      </c>
      <c r="I516" s="30">
        <v>18486</v>
      </c>
      <c r="J516" s="30">
        <v>20000</v>
      </c>
      <c r="K516" s="30">
        <v>15629</v>
      </c>
      <c r="L516" s="30">
        <v>20000</v>
      </c>
      <c r="M516" s="30">
        <v>15444</v>
      </c>
      <c r="N516" s="30">
        <v>21900</v>
      </c>
      <c r="O516" s="30">
        <v>20866</v>
      </c>
      <c r="P516" s="30">
        <v>32500</v>
      </c>
      <c r="Q516" s="30">
        <v>21169</v>
      </c>
      <c r="R516" s="30">
        <v>25000</v>
      </c>
      <c r="S516" s="30">
        <v>22068</v>
      </c>
      <c r="T516" s="30">
        <v>24000</v>
      </c>
      <c r="U516" s="30">
        <v>24534</v>
      </c>
      <c r="V516" s="30">
        <v>23000</v>
      </c>
      <c r="W516" s="30">
        <v>22244</v>
      </c>
      <c r="X516" s="30">
        <v>24000</v>
      </c>
      <c r="Y516" s="30">
        <v>19776</v>
      </c>
      <c r="Z516" s="30">
        <v>24500</v>
      </c>
      <c r="AA516" s="30">
        <v>16473</v>
      </c>
      <c r="AB516" s="30">
        <v>24500</v>
      </c>
      <c r="AC516" s="30">
        <v>24500</v>
      </c>
      <c r="AD516" s="30">
        <v>24990</v>
      </c>
      <c r="AE516" s="16">
        <f>SUM(AD516-AB516)</f>
        <v>490</v>
      </c>
      <c r="AF516" s="33">
        <f>SUM(AE516/AB516)</f>
        <v>0.02</v>
      </c>
    </row>
    <row r="517" spans="1:32" s="26" customFormat="1" ht="12" customHeight="1">
      <c r="A517" s="27">
        <v>2003</v>
      </c>
      <c r="B517" s="28" t="s">
        <v>100</v>
      </c>
      <c r="C517" s="39">
        <v>944</v>
      </c>
      <c r="D517" s="30">
        <v>1000</v>
      </c>
      <c r="E517" s="30">
        <v>1000</v>
      </c>
      <c r="F517" s="30">
        <v>500</v>
      </c>
      <c r="G517" s="30">
        <v>362</v>
      </c>
      <c r="H517" s="30">
        <v>1300</v>
      </c>
      <c r="I517" s="30">
        <v>1718</v>
      </c>
      <c r="J517" s="30">
        <v>1600</v>
      </c>
      <c r="K517" s="30">
        <v>2867</v>
      </c>
      <c r="L517" s="30">
        <v>4000</v>
      </c>
      <c r="M517" s="30">
        <v>2115</v>
      </c>
      <c r="N517" s="30">
        <v>3050</v>
      </c>
      <c r="O517" s="30">
        <v>2687</v>
      </c>
      <c r="P517" s="30">
        <v>3050</v>
      </c>
      <c r="Q517" s="30">
        <v>2701</v>
      </c>
      <c r="R517" s="30">
        <v>3050</v>
      </c>
      <c r="S517" s="30">
        <v>3094</v>
      </c>
      <c r="T517" s="30"/>
      <c r="U517" s="30">
        <v>-5</v>
      </c>
      <c r="V517" s="30">
        <v>3050</v>
      </c>
      <c r="W517" s="30">
        <v>2712</v>
      </c>
      <c r="X517" s="30">
        <v>3050</v>
      </c>
      <c r="Y517" s="30">
        <v>3460</v>
      </c>
      <c r="Z517" s="30">
        <v>3050</v>
      </c>
      <c r="AA517" s="30">
        <v>3606</v>
      </c>
      <c r="AB517" s="30">
        <v>3432</v>
      </c>
      <c r="AC517" s="30">
        <v>3432</v>
      </c>
      <c r="AD517" s="30">
        <v>3848</v>
      </c>
      <c r="AE517" s="16">
        <f>SUM(AD517-AB517)</f>
        <v>416</v>
      </c>
      <c r="AF517" s="33">
        <f>SUM(AE517/AB517)</f>
        <v>0.12121212121212122</v>
      </c>
    </row>
    <row r="518" spans="1:32" s="26" customFormat="1" ht="12" customHeight="1">
      <c r="A518" s="27">
        <v>2062</v>
      </c>
      <c r="B518" s="28" t="s">
        <v>279</v>
      </c>
      <c r="C518" s="39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>
        <v>23726</v>
      </c>
      <c r="Y518" s="30">
        <v>23170</v>
      </c>
      <c r="Z518" s="30">
        <v>23623</v>
      </c>
      <c r="AA518" s="30">
        <v>23788</v>
      </c>
      <c r="AB518" s="30">
        <v>24233</v>
      </c>
      <c r="AC518" s="30">
        <v>24233</v>
      </c>
      <c r="AD518" s="30">
        <v>25125</v>
      </c>
      <c r="AE518" s="16">
        <f>SUM(AD518-AB518)</f>
        <v>892</v>
      </c>
      <c r="AF518" s="33">
        <f>SUM(AE518/AB518)</f>
        <v>0.03680930961911443</v>
      </c>
    </row>
    <row r="519" spans="1:32" ht="12" customHeight="1">
      <c r="A519" s="27">
        <v>3003</v>
      </c>
      <c r="B519" s="28" t="s">
        <v>123</v>
      </c>
      <c r="C519" s="39">
        <v>3601</v>
      </c>
      <c r="D519" s="30">
        <v>3000</v>
      </c>
      <c r="E519" s="30">
        <v>3000</v>
      </c>
      <c r="F519" s="30">
        <v>1200</v>
      </c>
      <c r="G519" s="30">
        <v>667</v>
      </c>
      <c r="H519" s="30">
        <v>5000</v>
      </c>
      <c r="I519" s="30">
        <v>4349</v>
      </c>
      <c r="J519" s="30">
        <v>2700</v>
      </c>
      <c r="K519" s="30">
        <v>4347</v>
      </c>
      <c r="L519" s="30">
        <v>5000</v>
      </c>
      <c r="M519" s="30">
        <v>9449</v>
      </c>
      <c r="N519" s="30">
        <v>8050</v>
      </c>
      <c r="O519" s="30">
        <v>11501</v>
      </c>
      <c r="P519" s="30">
        <v>11000</v>
      </c>
      <c r="Q519" s="30">
        <v>9438</v>
      </c>
      <c r="R519" s="30">
        <v>11000</v>
      </c>
      <c r="S519" s="30">
        <v>13870</v>
      </c>
      <c r="T519" s="30">
        <v>16500</v>
      </c>
      <c r="U519" s="30">
        <v>15758</v>
      </c>
      <c r="V519" s="30">
        <v>16500</v>
      </c>
      <c r="W519" s="30">
        <v>7728</v>
      </c>
      <c r="X519" s="30">
        <v>13750</v>
      </c>
      <c r="Y519" s="30">
        <v>11715</v>
      </c>
      <c r="Z519" s="30">
        <v>13600</v>
      </c>
      <c r="AA519" s="30">
        <v>11111</v>
      </c>
      <c r="AB519" s="30">
        <v>13600</v>
      </c>
      <c r="AC519" s="30">
        <v>13600</v>
      </c>
      <c r="AD519" s="30">
        <v>13600</v>
      </c>
      <c r="AE519" s="16">
        <f>SUM(AD519-AB519)</f>
        <v>0</v>
      </c>
      <c r="AF519" s="33">
        <f>SUM(AE519/AB519)</f>
        <v>0</v>
      </c>
    </row>
    <row r="520" spans="1:32" s="26" customFormat="1" ht="12" customHeight="1">
      <c r="A520" s="34">
        <v>630</v>
      </c>
      <c r="B520" s="72" t="s">
        <v>80</v>
      </c>
      <c r="C520" s="38">
        <f aca="true" t="shared" si="299" ref="C520:Y520">SUM(C516:C519)</f>
        <v>10500</v>
      </c>
      <c r="D520" s="4">
        <f t="shared" si="299"/>
        <v>9600</v>
      </c>
      <c r="E520" s="4">
        <f t="shared" si="299"/>
        <v>9600</v>
      </c>
      <c r="F520" s="4">
        <f t="shared" si="299"/>
        <v>4500</v>
      </c>
      <c r="G520" s="4">
        <f t="shared" si="299"/>
        <v>2605</v>
      </c>
      <c r="H520" s="4">
        <f t="shared" si="299"/>
        <v>36300</v>
      </c>
      <c r="I520" s="4">
        <f t="shared" si="299"/>
        <v>24553</v>
      </c>
      <c r="J520" s="4">
        <f t="shared" si="299"/>
        <v>24300</v>
      </c>
      <c r="K520" s="4">
        <f t="shared" si="299"/>
        <v>22843</v>
      </c>
      <c r="L520" s="4">
        <f t="shared" si="299"/>
        <v>29000</v>
      </c>
      <c r="M520" s="4">
        <f t="shared" si="299"/>
        <v>27008</v>
      </c>
      <c r="N520" s="4">
        <f t="shared" si="299"/>
        <v>33000</v>
      </c>
      <c r="O520" s="4">
        <f t="shared" si="299"/>
        <v>35054</v>
      </c>
      <c r="P520" s="4">
        <f t="shared" si="299"/>
        <v>46550</v>
      </c>
      <c r="Q520" s="4">
        <f t="shared" si="299"/>
        <v>33308</v>
      </c>
      <c r="R520" s="4">
        <f t="shared" si="299"/>
        <v>39050</v>
      </c>
      <c r="S520" s="4">
        <f t="shared" si="299"/>
        <v>39032</v>
      </c>
      <c r="T520" s="4">
        <f t="shared" si="299"/>
        <v>40500</v>
      </c>
      <c r="U520" s="4">
        <f t="shared" si="299"/>
        <v>40287</v>
      </c>
      <c r="V520" s="4">
        <f t="shared" si="299"/>
        <v>42550</v>
      </c>
      <c r="W520" s="4">
        <f t="shared" si="299"/>
        <v>32684</v>
      </c>
      <c r="X520" s="4">
        <f t="shared" si="299"/>
        <v>64526</v>
      </c>
      <c r="Y520" s="4">
        <f t="shared" si="299"/>
        <v>58121</v>
      </c>
      <c r="Z520" s="4">
        <f>SUM(Z516:Z519)</f>
        <v>64773</v>
      </c>
      <c r="AA520" s="4">
        <f>SUM(AA516:AA519)</f>
        <v>54978</v>
      </c>
      <c r="AB520" s="4">
        <f>SUM(AB516:AB519)</f>
        <v>65765</v>
      </c>
      <c r="AC520" s="4">
        <f>SUM(AC516:AC519)</f>
        <v>65765</v>
      </c>
      <c r="AD520" s="4">
        <f>SUM(AD516:AD519)</f>
        <v>67563</v>
      </c>
      <c r="AE520" s="16">
        <f>SUM(AD520-AB520)</f>
        <v>1798</v>
      </c>
      <c r="AF520" s="35">
        <f>SUM(AE520/AB520)</f>
        <v>0.027339770394586786</v>
      </c>
    </row>
    <row r="521" spans="1:32" ht="12" customHeight="1">
      <c r="A521" s="3">
        <v>635</v>
      </c>
      <c r="B521" s="32" t="s">
        <v>81</v>
      </c>
      <c r="C521" s="3" t="s">
        <v>1</v>
      </c>
      <c r="D521" s="6" t="s">
        <v>2</v>
      </c>
      <c r="E521" s="6" t="s">
        <v>1</v>
      </c>
      <c r="F521" s="6" t="s">
        <v>2</v>
      </c>
      <c r="G521" s="6" t="s">
        <v>1</v>
      </c>
      <c r="H521" s="6" t="s">
        <v>2</v>
      </c>
      <c r="I521" s="6" t="s">
        <v>1</v>
      </c>
      <c r="J521" s="6" t="s">
        <v>2</v>
      </c>
      <c r="K521" s="6" t="s">
        <v>1</v>
      </c>
      <c r="L521" s="6" t="s">
        <v>2</v>
      </c>
      <c r="M521" s="6" t="s">
        <v>1</v>
      </c>
      <c r="N521" s="6" t="s">
        <v>2</v>
      </c>
      <c r="O521" s="6" t="s">
        <v>1</v>
      </c>
      <c r="P521" s="6" t="s">
        <v>2</v>
      </c>
      <c r="Q521" s="6" t="s">
        <v>44</v>
      </c>
      <c r="R521" s="6" t="s">
        <v>2</v>
      </c>
      <c r="S521" s="6" t="s">
        <v>1</v>
      </c>
      <c r="T521" s="6" t="s">
        <v>2</v>
      </c>
      <c r="U521" s="6" t="s">
        <v>44</v>
      </c>
      <c r="V521" s="6" t="s">
        <v>2</v>
      </c>
      <c r="W521" s="6" t="s">
        <v>1</v>
      </c>
      <c r="X521" s="6" t="s">
        <v>2</v>
      </c>
      <c r="Y521" s="6" t="s">
        <v>1</v>
      </c>
      <c r="Z521" s="6" t="s">
        <v>2</v>
      </c>
      <c r="AA521" s="6" t="s">
        <v>1</v>
      </c>
      <c r="AB521" s="6" t="s">
        <v>2</v>
      </c>
      <c r="AC521" s="3" t="s">
        <v>190</v>
      </c>
      <c r="AD521" s="3" t="s">
        <v>2</v>
      </c>
      <c r="AE521" s="6" t="s">
        <v>4</v>
      </c>
      <c r="AF521" s="7" t="s">
        <v>5</v>
      </c>
    </row>
    <row r="522" spans="1:32" ht="12" customHeight="1">
      <c r="A522" s="3"/>
      <c r="B522" s="32"/>
      <c r="C522" s="3" t="s">
        <v>6</v>
      </c>
      <c r="D522" s="6" t="s">
        <v>7</v>
      </c>
      <c r="E522" s="6" t="s">
        <v>7</v>
      </c>
      <c r="F522" s="6" t="s">
        <v>8</v>
      </c>
      <c r="G522" s="6" t="s">
        <v>8</v>
      </c>
      <c r="H522" s="6" t="s">
        <v>9</v>
      </c>
      <c r="I522" s="6" t="s">
        <v>9</v>
      </c>
      <c r="J522" s="6" t="s">
        <v>10</v>
      </c>
      <c r="K522" s="6" t="s">
        <v>10</v>
      </c>
      <c r="L522" s="6" t="s">
        <v>11</v>
      </c>
      <c r="M522" s="6" t="s">
        <v>11</v>
      </c>
      <c r="N522" s="6" t="s">
        <v>45</v>
      </c>
      <c r="O522" s="6" t="s">
        <v>12</v>
      </c>
      <c r="P522" s="6" t="s">
        <v>46</v>
      </c>
      <c r="Q522" s="6" t="s">
        <v>46</v>
      </c>
      <c r="R522" s="6" t="s">
        <v>47</v>
      </c>
      <c r="S522" s="6" t="s">
        <v>14</v>
      </c>
      <c r="T522" s="6" t="s">
        <v>15</v>
      </c>
      <c r="U522" s="6" t="s">
        <v>15</v>
      </c>
      <c r="V522" s="6" t="s">
        <v>16</v>
      </c>
      <c r="W522" s="6" t="s">
        <v>16</v>
      </c>
      <c r="X522" s="6" t="s">
        <v>17</v>
      </c>
      <c r="Y522" s="6" t="s">
        <v>17</v>
      </c>
      <c r="Z522" s="6" t="s">
        <v>18</v>
      </c>
      <c r="AA522" s="6" t="s">
        <v>18</v>
      </c>
      <c r="AB522" s="6" t="s">
        <v>19</v>
      </c>
      <c r="AC522" s="6" t="s">
        <v>19</v>
      </c>
      <c r="AD522" s="6" t="s">
        <v>441</v>
      </c>
      <c r="AE522" s="6" t="s">
        <v>442</v>
      </c>
      <c r="AF522" s="7" t="s">
        <v>442</v>
      </c>
    </row>
    <row r="523" spans="1:32" ht="12" customHeight="1">
      <c r="A523" s="27">
        <v>2002</v>
      </c>
      <c r="B523" s="28" t="s">
        <v>99</v>
      </c>
      <c r="C523" s="39">
        <v>1221</v>
      </c>
      <c r="D523" s="39">
        <v>1050</v>
      </c>
      <c r="E523" s="39">
        <v>1257</v>
      </c>
      <c r="F523" s="39">
        <v>1200</v>
      </c>
      <c r="G523" s="39">
        <v>1294</v>
      </c>
      <c r="H523" s="39">
        <v>1300</v>
      </c>
      <c r="I523" s="39">
        <v>1005</v>
      </c>
      <c r="J523" s="39">
        <v>1400</v>
      </c>
      <c r="K523" s="39">
        <v>1322</v>
      </c>
      <c r="L523" s="39">
        <v>1400</v>
      </c>
      <c r="M523" s="39">
        <v>1511</v>
      </c>
      <c r="N523" s="39">
        <v>1520</v>
      </c>
      <c r="O523" s="39">
        <v>1349</v>
      </c>
      <c r="P523" s="39">
        <v>2300</v>
      </c>
      <c r="Q523" s="39">
        <v>1426</v>
      </c>
      <c r="R523" s="39">
        <v>2300</v>
      </c>
      <c r="S523" s="39">
        <v>1699</v>
      </c>
      <c r="T523" s="39">
        <v>2500</v>
      </c>
      <c r="U523" s="39">
        <v>2075</v>
      </c>
      <c r="V523" s="39">
        <v>2500</v>
      </c>
      <c r="W523" s="39">
        <v>2078</v>
      </c>
      <c r="X523" s="39">
        <v>2500</v>
      </c>
      <c r="Y523" s="39">
        <v>1984</v>
      </c>
      <c r="Z523" s="39">
        <v>2500</v>
      </c>
      <c r="AA523" s="39">
        <v>2015</v>
      </c>
      <c r="AB523" s="39">
        <v>2500</v>
      </c>
      <c r="AC523" s="39">
        <v>2500</v>
      </c>
      <c r="AD523" s="39">
        <v>2500</v>
      </c>
      <c r="AE523" s="16">
        <f>SUM(AD523-AB523)</f>
        <v>0</v>
      </c>
      <c r="AF523" s="33">
        <f>SUM(AE523/AB523)</f>
        <v>0</v>
      </c>
    </row>
    <row r="524" spans="1:32" s="26" customFormat="1" ht="12" customHeight="1">
      <c r="A524" s="27">
        <v>2003</v>
      </c>
      <c r="B524" s="28" t="s">
        <v>100</v>
      </c>
      <c r="C524" s="39">
        <v>538</v>
      </c>
      <c r="D524" s="39">
        <v>600</v>
      </c>
      <c r="E524" s="39">
        <v>1663</v>
      </c>
      <c r="F524" s="39">
        <v>700</v>
      </c>
      <c r="G524" s="39">
        <v>682</v>
      </c>
      <c r="H524" s="39">
        <v>800</v>
      </c>
      <c r="I524" s="39">
        <v>682</v>
      </c>
      <c r="J524" s="39">
        <v>800</v>
      </c>
      <c r="K524" s="39">
        <v>653</v>
      </c>
      <c r="L524" s="39">
        <v>800</v>
      </c>
      <c r="M524" s="39">
        <v>749</v>
      </c>
      <c r="N524" s="39">
        <v>702</v>
      </c>
      <c r="O524" s="39">
        <v>759</v>
      </c>
      <c r="P524" s="39">
        <v>702</v>
      </c>
      <c r="Q524" s="39">
        <v>737</v>
      </c>
      <c r="R524" s="39">
        <v>702</v>
      </c>
      <c r="S524" s="39">
        <v>727</v>
      </c>
      <c r="T524" s="39"/>
      <c r="U524" s="39">
        <v>680</v>
      </c>
      <c r="V524" s="39">
        <v>730</v>
      </c>
      <c r="W524" s="39">
        <v>657</v>
      </c>
      <c r="X524" s="39">
        <v>730</v>
      </c>
      <c r="Y524" s="39">
        <v>789</v>
      </c>
      <c r="Z524" s="39">
        <v>750</v>
      </c>
      <c r="AA524" s="39">
        <v>808</v>
      </c>
      <c r="AB524" s="39">
        <v>790</v>
      </c>
      <c r="AC524" s="39">
        <v>790</v>
      </c>
      <c r="AD524" s="39">
        <v>825</v>
      </c>
      <c r="AE524" s="16">
        <f>SUM(AD524-AB524)</f>
        <v>35</v>
      </c>
      <c r="AF524" s="33">
        <f>SUM(AE524/AB524)</f>
        <v>0.04430379746835443</v>
      </c>
    </row>
    <row r="525" spans="1:32" ht="12" customHeight="1">
      <c r="A525" s="27">
        <v>3003</v>
      </c>
      <c r="B525" s="28" t="s">
        <v>123</v>
      </c>
      <c r="C525" s="39">
        <v>1068</v>
      </c>
      <c r="D525" s="39">
        <v>1400</v>
      </c>
      <c r="E525" s="39">
        <v>-952</v>
      </c>
      <c r="F525" s="39">
        <v>1400</v>
      </c>
      <c r="G525" s="39">
        <v>645</v>
      </c>
      <c r="H525" s="39">
        <v>1200</v>
      </c>
      <c r="I525" s="39">
        <v>1475</v>
      </c>
      <c r="J525" s="39">
        <v>1200</v>
      </c>
      <c r="K525" s="39">
        <v>1315</v>
      </c>
      <c r="L525" s="39">
        <v>1100</v>
      </c>
      <c r="M525" s="39">
        <v>1918</v>
      </c>
      <c r="N525" s="39">
        <v>1782</v>
      </c>
      <c r="O525" s="39">
        <v>1566</v>
      </c>
      <c r="P525" s="39">
        <v>2420</v>
      </c>
      <c r="Q525" s="39">
        <v>2469</v>
      </c>
      <c r="R525" s="39">
        <v>2420</v>
      </c>
      <c r="S525" s="39">
        <v>3777</v>
      </c>
      <c r="T525" s="39">
        <v>3500</v>
      </c>
      <c r="U525" s="39">
        <v>2730</v>
      </c>
      <c r="V525" s="39">
        <v>2450</v>
      </c>
      <c r="W525" s="39">
        <v>2029</v>
      </c>
      <c r="X525" s="39">
        <v>3500</v>
      </c>
      <c r="Y525" s="39">
        <v>2621</v>
      </c>
      <c r="Z525" s="39">
        <v>4630</v>
      </c>
      <c r="AA525" s="39">
        <v>2587</v>
      </c>
      <c r="AB525" s="39">
        <v>4630</v>
      </c>
      <c r="AC525" s="39">
        <v>4630</v>
      </c>
      <c r="AD525" s="39">
        <v>4630</v>
      </c>
      <c r="AE525" s="16">
        <f>SUM(AD525-AB525)</f>
        <v>0</v>
      </c>
      <c r="AF525" s="33">
        <f>SUM(AE525/AB525)</f>
        <v>0</v>
      </c>
    </row>
    <row r="526" spans="1:32" s="26" customFormat="1" ht="12" customHeight="1">
      <c r="A526" s="34">
        <v>635</v>
      </c>
      <c r="B526" s="28" t="s">
        <v>280</v>
      </c>
      <c r="C526" s="38">
        <f aca="true" t="shared" si="300" ref="C526:Y526">SUM(C523:C525)</f>
        <v>2827</v>
      </c>
      <c r="D526" s="38">
        <f t="shared" si="300"/>
        <v>3050</v>
      </c>
      <c r="E526" s="38">
        <f t="shared" si="300"/>
        <v>1968</v>
      </c>
      <c r="F526" s="38">
        <f t="shared" si="300"/>
        <v>3300</v>
      </c>
      <c r="G526" s="38">
        <f t="shared" si="300"/>
        <v>2621</v>
      </c>
      <c r="H526" s="38">
        <f t="shared" si="300"/>
        <v>3300</v>
      </c>
      <c r="I526" s="38">
        <f t="shared" si="300"/>
        <v>3162</v>
      </c>
      <c r="J526" s="38">
        <f t="shared" si="300"/>
        <v>3400</v>
      </c>
      <c r="K526" s="38">
        <f t="shared" si="300"/>
        <v>3290</v>
      </c>
      <c r="L526" s="38">
        <f t="shared" si="300"/>
        <v>3300</v>
      </c>
      <c r="M526" s="38">
        <f t="shared" si="300"/>
        <v>4178</v>
      </c>
      <c r="N526" s="38">
        <f t="shared" si="300"/>
        <v>4004</v>
      </c>
      <c r="O526" s="38">
        <f t="shared" si="300"/>
        <v>3674</v>
      </c>
      <c r="P526" s="38">
        <f t="shared" si="300"/>
        <v>5422</v>
      </c>
      <c r="Q526" s="38">
        <f t="shared" si="300"/>
        <v>4632</v>
      </c>
      <c r="R526" s="38">
        <f t="shared" si="300"/>
        <v>5422</v>
      </c>
      <c r="S526" s="38">
        <f t="shared" si="300"/>
        <v>6203</v>
      </c>
      <c r="T526" s="38">
        <f t="shared" si="300"/>
        <v>6000</v>
      </c>
      <c r="U526" s="38">
        <f t="shared" si="300"/>
        <v>5485</v>
      </c>
      <c r="V526" s="38">
        <f t="shared" si="300"/>
        <v>5680</v>
      </c>
      <c r="W526" s="38">
        <f t="shared" si="300"/>
        <v>4764</v>
      </c>
      <c r="X526" s="38">
        <f t="shared" si="300"/>
        <v>6730</v>
      </c>
      <c r="Y526" s="38">
        <f t="shared" si="300"/>
        <v>5394</v>
      </c>
      <c r="Z526" s="38">
        <f>SUM(Z523:Z525)</f>
        <v>7880</v>
      </c>
      <c r="AA526" s="38">
        <f>SUM(AA523:AA525)</f>
        <v>5410</v>
      </c>
      <c r="AB526" s="38">
        <f>SUM(AB523:AB525)</f>
        <v>7920</v>
      </c>
      <c r="AC526" s="38">
        <f>SUM(AC523:AC525)</f>
        <v>7920</v>
      </c>
      <c r="AD526" s="38">
        <f>SUM(AD523:AD525)</f>
        <v>7955</v>
      </c>
      <c r="AE526" s="23">
        <f>SUM(AD526-AB526)</f>
        <v>35</v>
      </c>
      <c r="AF526" s="35">
        <f>SUM(AE526/AB526)</f>
        <v>0.004419191919191919</v>
      </c>
    </row>
    <row r="527" spans="1:32" ht="12" customHeight="1">
      <c r="A527" s="3">
        <v>640</v>
      </c>
      <c r="B527" s="32" t="s">
        <v>281</v>
      </c>
      <c r="C527" s="3" t="s">
        <v>1</v>
      </c>
      <c r="D527" s="6" t="s">
        <v>2</v>
      </c>
      <c r="E527" s="6" t="s">
        <v>1</v>
      </c>
      <c r="F527" s="6" t="s">
        <v>2</v>
      </c>
      <c r="G527" s="6" t="s">
        <v>1</v>
      </c>
      <c r="H527" s="6" t="s">
        <v>2</v>
      </c>
      <c r="I527" s="6" t="s">
        <v>1</v>
      </c>
      <c r="J527" s="6" t="s">
        <v>2</v>
      </c>
      <c r="K527" s="6" t="s">
        <v>1</v>
      </c>
      <c r="L527" s="6" t="s">
        <v>2</v>
      </c>
      <c r="M527" s="6" t="s">
        <v>1</v>
      </c>
      <c r="N527" s="6" t="s">
        <v>2</v>
      </c>
      <c r="O527" s="6" t="s">
        <v>1</v>
      </c>
      <c r="P527" s="6" t="s">
        <v>2</v>
      </c>
      <c r="Q527" s="6" t="s">
        <v>44</v>
      </c>
      <c r="R527" s="6" t="s">
        <v>2</v>
      </c>
      <c r="S527" s="6" t="s">
        <v>1</v>
      </c>
      <c r="T527" s="6" t="s">
        <v>2</v>
      </c>
      <c r="U527" s="6" t="s">
        <v>44</v>
      </c>
      <c r="V527" s="6" t="s">
        <v>2</v>
      </c>
      <c r="W527" s="6" t="s">
        <v>1</v>
      </c>
      <c r="X527" s="6" t="s">
        <v>2</v>
      </c>
      <c r="Y527" s="6" t="s">
        <v>1</v>
      </c>
      <c r="Z527" s="6" t="s">
        <v>2</v>
      </c>
      <c r="AA527" s="6" t="s">
        <v>1</v>
      </c>
      <c r="AB527" s="6" t="s">
        <v>2</v>
      </c>
      <c r="AC527" s="3" t="s">
        <v>190</v>
      </c>
      <c r="AD527" s="3" t="s">
        <v>2</v>
      </c>
      <c r="AE527" s="6" t="s">
        <v>4</v>
      </c>
      <c r="AF527" s="7" t="s">
        <v>5</v>
      </c>
    </row>
    <row r="528" spans="1:32" ht="12" customHeight="1">
      <c r="A528" s="3"/>
      <c r="B528" s="32"/>
      <c r="C528" s="3" t="s">
        <v>6</v>
      </c>
      <c r="D528" s="6" t="s">
        <v>7</v>
      </c>
      <c r="E528" s="6" t="s">
        <v>7</v>
      </c>
      <c r="F528" s="6" t="s">
        <v>8</v>
      </c>
      <c r="G528" s="6" t="s">
        <v>8</v>
      </c>
      <c r="H528" s="6" t="s">
        <v>9</v>
      </c>
      <c r="I528" s="6" t="s">
        <v>9</v>
      </c>
      <c r="J528" s="6" t="s">
        <v>10</v>
      </c>
      <c r="K528" s="6" t="s">
        <v>10</v>
      </c>
      <c r="L528" s="6" t="s">
        <v>11</v>
      </c>
      <c r="M528" s="6" t="s">
        <v>11</v>
      </c>
      <c r="N528" s="6" t="s">
        <v>45</v>
      </c>
      <c r="O528" s="6" t="s">
        <v>12</v>
      </c>
      <c r="P528" s="6" t="s">
        <v>46</v>
      </c>
      <c r="Q528" s="6" t="s">
        <v>46</v>
      </c>
      <c r="R528" s="6" t="s">
        <v>47</v>
      </c>
      <c r="S528" s="6" t="s">
        <v>14</v>
      </c>
      <c r="T528" s="6" t="s">
        <v>15</v>
      </c>
      <c r="U528" s="6" t="s">
        <v>15</v>
      </c>
      <c r="V528" s="6" t="s">
        <v>16</v>
      </c>
      <c r="W528" s="6" t="s">
        <v>16</v>
      </c>
      <c r="X528" s="6" t="s">
        <v>17</v>
      </c>
      <c r="Y528" s="6" t="s">
        <v>17</v>
      </c>
      <c r="Z528" s="6" t="s">
        <v>18</v>
      </c>
      <c r="AA528" s="6" t="s">
        <v>18</v>
      </c>
      <c r="AB528" s="6" t="s">
        <v>19</v>
      </c>
      <c r="AC528" s="6" t="s">
        <v>19</v>
      </c>
      <c r="AD528" s="6" t="s">
        <v>441</v>
      </c>
      <c r="AE528" s="6" t="s">
        <v>442</v>
      </c>
      <c r="AF528" s="7" t="s">
        <v>442</v>
      </c>
    </row>
    <row r="529" spans="1:32" ht="12" customHeight="1">
      <c r="A529" s="27">
        <v>1001</v>
      </c>
      <c r="B529" s="28" t="s">
        <v>93</v>
      </c>
      <c r="C529" s="39">
        <v>6221</v>
      </c>
      <c r="D529" s="39">
        <v>6407</v>
      </c>
      <c r="E529" s="37">
        <v>10638</v>
      </c>
      <c r="F529" s="37">
        <v>12175</v>
      </c>
      <c r="G529" s="37">
        <v>12175</v>
      </c>
      <c r="H529" s="37">
        <v>12550</v>
      </c>
      <c r="I529" s="60">
        <v>12587</v>
      </c>
      <c r="J529" s="60">
        <v>13210</v>
      </c>
      <c r="K529" s="60">
        <v>13210</v>
      </c>
      <c r="L529" s="60">
        <v>14035</v>
      </c>
      <c r="M529" s="60">
        <v>13905</v>
      </c>
      <c r="N529" s="60">
        <v>14385</v>
      </c>
      <c r="O529" s="60">
        <v>13692</v>
      </c>
      <c r="P529" s="60">
        <v>14874</v>
      </c>
      <c r="Q529" s="60">
        <v>14147</v>
      </c>
      <c r="R529" s="60">
        <v>16139</v>
      </c>
      <c r="S529" s="60">
        <v>16139</v>
      </c>
      <c r="T529" s="60">
        <v>16786</v>
      </c>
      <c r="U529" s="60">
        <v>16338</v>
      </c>
      <c r="V529" s="60">
        <v>17451</v>
      </c>
      <c r="W529" s="60">
        <v>17447</v>
      </c>
      <c r="X529" s="60">
        <v>17451</v>
      </c>
      <c r="Y529" s="40">
        <v>17447</v>
      </c>
      <c r="Z529" s="40">
        <v>23300</v>
      </c>
      <c r="AA529" s="40">
        <v>23200</v>
      </c>
      <c r="AB529" s="40">
        <v>23150</v>
      </c>
      <c r="AC529" s="40">
        <v>23150</v>
      </c>
      <c r="AD529" s="40">
        <v>23525</v>
      </c>
      <c r="AE529" s="16">
        <f>SUM(AD529-AB529)</f>
        <v>375</v>
      </c>
      <c r="AF529" s="33">
        <f>SUM(AE529/AB529)</f>
        <v>0.016198704103671708</v>
      </c>
    </row>
    <row r="530" spans="1:32" s="26" customFormat="1" ht="12" customHeight="1">
      <c r="A530" s="27">
        <v>1002</v>
      </c>
      <c r="B530" s="28" t="s">
        <v>94</v>
      </c>
      <c r="C530" s="39">
        <v>2812</v>
      </c>
      <c r="D530" s="39">
        <v>1320</v>
      </c>
      <c r="E530" s="37">
        <v>1254</v>
      </c>
      <c r="F530" s="37">
        <v>1360</v>
      </c>
      <c r="G530" s="37">
        <v>0</v>
      </c>
      <c r="H530" s="37">
        <v>1400</v>
      </c>
      <c r="I530" s="60">
        <v>1330</v>
      </c>
      <c r="J530" s="60">
        <v>1520</v>
      </c>
      <c r="K530" s="60">
        <v>1520</v>
      </c>
      <c r="L530" s="60">
        <v>1560</v>
      </c>
      <c r="M530" s="60">
        <v>1445</v>
      </c>
      <c r="N530" s="60">
        <v>1608</v>
      </c>
      <c r="O530" s="60">
        <v>1527</v>
      </c>
      <c r="P530" s="60">
        <v>1658</v>
      </c>
      <c r="Q530" s="60">
        <v>1751</v>
      </c>
      <c r="R530" s="60">
        <v>1724</v>
      </c>
      <c r="S530" s="60">
        <v>1552</v>
      </c>
      <c r="T530" s="60">
        <v>1794</v>
      </c>
      <c r="U530" s="60">
        <v>1606</v>
      </c>
      <c r="V530" s="60">
        <v>1830</v>
      </c>
      <c r="W530" s="60">
        <v>2184</v>
      </c>
      <c r="X530" s="60">
        <v>1830</v>
      </c>
      <c r="Y530" s="40">
        <v>1830</v>
      </c>
      <c r="Z530" s="40">
        <v>13070</v>
      </c>
      <c r="AA530" s="40">
        <v>12406</v>
      </c>
      <c r="AB530" s="40">
        <v>13440</v>
      </c>
      <c r="AC530" s="40">
        <v>13000</v>
      </c>
      <c r="AD530" s="40">
        <v>13710</v>
      </c>
      <c r="AE530" s="16">
        <f aca="true" t="shared" si="301" ref="AE530:AE546">SUM(AD530-AB530)</f>
        <v>270</v>
      </c>
      <c r="AF530" s="33">
        <f aca="true" t="shared" si="302" ref="AF530:AF546">SUM(AE530/AB530)</f>
        <v>0.020089285714285716</v>
      </c>
    </row>
    <row r="531" spans="1:32" ht="12" customHeight="1">
      <c r="A531" s="27">
        <v>1020</v>
      </c>
      <c r="B531" s="28" t="s">
        <v>96</v>
      </c>
      <c r="C531" s="39">
        <v>844</v>
      </c>
      <c r="D531" s="39">
        <v>591</v>
      </c>
      <c r="E531" s="37"/>
      <c r="F531" s="37">
        <f>SUM(F529+F530)*0.0765</f>
        <v>1035.4275</v>
      </c>
      <c r="G531" s="37">
        <v>857</v>
      </c>
      <c r="H531" s="37">
        <v>1067</v>
      </c>
      <c r="I531" s="60">
        <v>1883</v>
      </c>
      <c r="J531" s="60">
        <f>SUM(J529+J530)*0.0765</f>
        <v>1126.845</v>
      </c>
      <c r="K531" s="60">
        <v>1523</v>
      </c>
      <c r="L531" s="60">
        <v>1193</v>
      </c>
      <c r="M531" s="60">
        <v>1170</v>
      </c>
      <c r="N531" s="60">
        <f>SUM(N529:N530)*0.0765</f>
        <v>1223.4645</v>
      </c>
      <c r="O531" s="60">
        <v>1246</v>
      </c>
      <c r="P531" s="60">
        <f>SUM(P529:P530)*0.0765</f>
        <v>1264.6979999999999</v>
      </c>
      <c r="Q531" s="60">
        <v>1085</v>
      </c>
      <c r="R531" s="60">
        <f>SUM(R529:R530)*0.0765</f>
        <v>1366.5194999999999</v>
      </c>
      <c r="S531" s="60">
        <v>1835</v>
      </c>
      <c r="T531" s="60">
        <f>SUM(T529:T530)*0.0765</f>
        <v>1421.37</v>
      </c>
      <c r="U531" s="60">
        <v>1866</v>
      </c>
      <c r="V531" s="60">
        <f>SUM(V529:V530)*0.0765</f>
        <v>1474.9965</v>
      </c>
      <c r="W531" s="60">
        <v>2068</v>
      </c>
      <c r="X531" s="60">
        <f>SUM(X529:X530)*0.0765</f>
        <v>1474.9965</v>
      </c>
      <c r="Y531" s="40">
        <v>1475</v>
      </c>
      <c r="Z531" s="40">
        <f>SUM(Z528:Z530)*0.0765</f>
        <v>2782.305</v>
      </c>
      <c r="AA531" s="40">
        <v>2530</v>
      </c>
      <c r="AB531" s="40">
        <f>SUM(AB528:AB530)*0.0765</f>
        <v>2799.1349999999998</v>
      </c>
      <c r="AC531" s="40">
        <f>SUM(AC528:AC530)*0.0765</f>
        <v>2765.475</v>
      </c>
      <c r="AD531" s="40">
        <f>SUM(AD528:AD530)*0.0765</f>
        <v>2848.4775</v>
      </c>
      <c r="AE531" s="16">
        <f t="shared" si="301"/>
        <v>49.3425000000002</v>
      </c>
      <c r="AF531" s="33">
        <f t="shared" si="302"/>
        <v>0.01762776714949447</v>
      </c>
    </row>
    <row r="532" spans="1:32" s="26" customFormat="1" ht="12" customHeight="1">
      <c r="A532" s="34"/>
      <c r="B532" s="28" t="s">
        <v>133</v>
      </c>
      <c r="C532" s="38">
        <f aca="true" t="shared" si="303" ref="C532:H532">SUM(C529:C531)</f>
        <v>9877</v>
      </c>
      <c r="D532" s="4">
        <f t="shared" si="303"/>
        <v>8318</v>
      </c>
      <c r="E532" s="57">
        <f t="shared" si="303"/>
        <v>11892</v>
      </c>
      <c r="F532" s="57">
        <f t="shared" si="303"/>
        <v>14570.4275</v>
      </c>
      <c r="G532" s="57">
        <f>SUM(G529:G531)</f>
        <v>13032</v>
      </c>
      <c r="H532" s="57">
        <f t="shared" si="303"/>
        <v>15017</v>
      </c>
      <c r="I532" s="76">
        <f aca="true" t="shared" si="304" ref="I532:X532">SUM(I529:I531)</f>
        <v>15800</v>
      </c>
      <c r="J532" s="76">
        <f t="shared" si="304"/>
        <v>15856.845</v>
      </c>
      <c r="K532" s="76">
        <f t="shared" si="304"/>
        <v>16253</v>
      </c>
      <c r="L532" s="76">
        <f t="shared" si="304"/>
        <v>16788</v>
      </c>
      <c r="M532" s="76">
        <f t="shared" si="304"/>
        <v>16520</v>
      </c>
      <c r="N532" s="76">
        <f t="shared" si="304"/>
        <v>17216.464500000002</v>
      </c>
      <c r="O532" s="76">
        <f t="shared" si="304"/>
        <v>16465</v>
      </c>
      <c r="P532" s="76">
        <f t="shared" si="304"/>
        <v>17796.698</v>
      </c>
      <c r="Q532" s="76">
        <f t="shared" si="304"/>
        <v>16983</v>
      </c>
      <c r="R532" s="76">
        <f t="shared" si="304"/>
        <v>19229.5195</v>
      </c>
      <c r="S532" s="76">
        <f t="shared" si="304"/>
        <v>19526</v>
      </c>
      <c r="T532" s="76">
        <f t="shared" si="304"/>
        <v>20001.37</v>
      </c>
      <c r="U532" s="76">
        <f t="shared" si="304"/>
        <v>19810</v>
      </c>
      <c r="V532" s="76">
        <f t="shared" si="304"/>
        <v>20755.9965</v>
      </c>
      <c r="W532" s="76">
        <f t="shared" si="304"/>
        <v>21699</v>
      </c>
      <c r="X532" s="76">
        <f t="shared" si="304"/>
        <v>20755.9965</v>
      </c>
      <c r="Y532" s="41">
        <f aca="true" t="shared" si="305" ref="Y532:AD532">SUM(Y529:Y531)</f>
        <v>20752</v>
      </c>
      <c r="Z532" s="41">
        <f t="shared" si="305"/>
        <v>39152.305</v>
      </c>
      <c r="AA532" s="41">
        <f t="shared" si="305"/>
        <v>38136</v>
      </c>
      <c r="AB532" s="41">
        <f t="shared" si="305"/>
        <v>39389.135</v>
      </c>
      <c r="AC532" s="41">
        <f t="shared" si="305"/>
        <v>38915.475</v>
      </c>
      <c r="AD532" s="41">
        <f t="shared" si="305"/>
        <v>40083.4775</v>
      </c>
      <c r="AE532" s="23">
        <f t="shared" si="301"/>
        <v>694.3424999999988</v>
      </c>
      <c r="AF532" s="35">
        <f t="shared" si="302"/>
        <v>0.017627767149494367</v>
      </c>
    </row>
    <row r="533" spans="1:32" ht="12" customHeight="1">
      <c r="A533" s="27">
        <v>2002</v>
      </c>
      <c r="B533" s="28" t="s">
        <v>99</v>
      </c>
      <c r="C533" s="39">
        <v>1464</v>
      </c>
      <c r="D533" s="39">
        <v>850</v>
      </c>
      <c r="E533" s="39">
        <v>524</v>
      </c>
      <c r="F533" s="39">
        <v>850</v>
      </c>
      <c r="G533" s="39">
        <v>853</v>
      </c>
      <c r="H533" s="39">
        <v>850</v>
      </c>
      <c r="I533" s="58">
        <v>869</v>
      </c>
      <c r="J533" s="58">
        <v>850</v>
      </c>
      <c r="K533" s="58">
        <v>956</v>
      </c>
      <c r="L533" s="58">
        <v>850</v>
      </c>
      <c r="M533" s="58">
        <v>995</v>
      </c>
      <c r="N533" s="58">
        <v>980</v>
      </c>
      <c r="O533" s="58">
        <v>1051</v>
      </c>
      <c r="P533" s="58">
        <v>1300</v>
      </c>
      <c r="Q533" s="58">
        <v>1505</v>
      </c>
      <c r="R533" s="58">
        <v>1300</v>
      </c>
      <c r="S533" s="58">
        <v>1060</v>
      </c>
      <c r="T533" s="58">
        <v>1380</v>
      </c>
      <c r="U533" s="58">
        <v>1357</v>
      </c>
      <c r="V533" s="58">
        <v>1380</v>
      </c>
      <c r="W533" s="58">
        <v>910</v>
      </c>
      <c r="X533" s="58">
        <v>1380</v>
      </c>
      <c r="Y533" s="40">
        <v>816</v>
      </c>
      <c r="Z533" s="40">
        <v>1200</v>
      </c>
      <c r="AA533" s="40">
        <v>788</v>
      </c>
      <c r="AB533" s="40">
        <v>1200</v>
      </c>
      <c r="AC533" s="40">
        <v>1000</v>
      </c>
      <c r="AD533" s="40">
        <v>1200</v>
      </c>
      <c r="AE533" s="16">
        <f t="shared" si="301"/>
        <v>0</v>
      </c>
      <c r="AF533" s="33">
        <f t="shared" si="302"/>
        <v>0</v>
      </c>
    </row>
    <row r="534" spans="1:32" ht="12" customHeight="1">
      <c r="A534" s="27">
        <v>2003</v>
      </c>
      <c r="B534" s="28" t="s">
        <v>282</v>
      </c>
      <c r="C534" s="39">
        <v>146</v>
      </c>
      <c r="D534" s="39">
        <v>1500</v>
      </c>
      <c r="E534" s="39">
        <v>133</v>
      </c>
      <c r="F534" s="39">
        <v>1500</v>
      </c>
      <c r="G534" s="39">
        <v>143</v>
      </c>
      <c r="H534" s="39">
        <v>1500</v>
      </c>
      <c r="I534" s="58">
        <v>1691</v>
      </c>
      <c r="J534" s="58">
        <v>1500</v>
      </c>
      <c r="K534" s="58">
        <v>862</v>
      </c>
      <c r="L534" s="58">
        <v>1500</v>
      </c>
      <c r="M534" s="58">
        <v>143</v>
      </c>
      <c r="N534" s="58">
        <v>1200</v>
      </c>
      <c r="O534" s="58">
        <v>143</v>
      </c>
      <c r="P534" s="58">
        <v>1200</v>
      </c>
      <c r="Q534" s="58">
        <v>1200</v>
      </c>
      <c r="R534" s="58">
        <v>2200</v>
      </c>
      <c r="S534" s="58">
        <v>1545</v>
      </c>
      <c r="T534" s="58">
        <v>2200</v>
      </c>
      <c r="U534" s="58">
        <v>2200</v>
      </c>
      <c r="V534" s="58">
        <v>2200</v>
      </c>
      <c r="W534" s="58">
        <v>2105</v>
      </c>
      <c r="X534" s="58">
        <v>2200</v>
      </c>
      <c r="Y534" s="40">
        <v>2400</v>
      </c>
      <c r="Z534" s="40">
        <v>2275</v>
      </c>
      <c r="AA534" s="40">
        <v>2275</v>
      </c>
      <c r="AB534" s="40">
        <v>2600</v>
      </c>
      <c r="AC534" s="40">
        <v>2500</v>
      </c>
      <c r="AD534" s="40">
        <v>2600</v>
      </c>
      <c r="AE534" s="16">
        <f t="shared" si="301"/>
        <v>0</v>
      </c>
      <c r="AF534" s="33">
        <f t="shared" si="302"/>
        <v>0</v>
      </c>
    </row>
    <row r="535" spans="1:32" ht="12" customHeight="1">
      <c r="A535" s="27">
        <v>2010</v>
      </c>
      <c r="B535" s="28" t="s">
        <v>107</v>
      </c>
      <c r="C535" s="39">
        <v>8710</v>
      </c>
      <c r="D535" s="39">
        <v>8700</v>
      </c>
      <c r="E535" s="39">
        <v>8657</v>
      </c>
      <c r="F535" s="39">
        <v>9200</v>
      </c>
      <c r="G535" s="39">
        <v>9155</v>
      </c>
      <c r="H535" s="39">
        <v>14000</v>
      </c>
      <c r="I535" s="58">
        <v>12159</v>
      </c>
      <c r="J535" s="58">
        <v>15000</v>
      </c>
      <c r="K535" s="58">
        <v>12983</v>
      </c>
      <c r="L535" s="58">
        <v>15000</v>
      </c>
      <c r="M535" s="58">
        <v>3710</v>
      </c>
      <c r="N535" s="58">
        <v>15000</v>
      </c>
      <c r="O535" s="58">
        <v>14999</v>
      </c>
      <c r="P535" s="58">
        <v>17000</v>
      </c>
      <c r="Q535" s="58">
        <v>17384</v>
      </c>
      <c r="R535" s="58">
        <v>17525</v>
      </c>
      <c r="S535" s="58">
        <v>16983</v>
      </c>
      <c r="T535" s="58">
        <v>19250</v>
      </c>
      <c r="U535" s="58">
        <v>19814</v>
      </c>
      <c r="V535" s="58">
        <v>14500</v>
      </c>
      <c r="W535" s="58">
        <v>15119</v>
      </c>
      <c r="X535" s="58">
        <v>15000</v>
      </c>
      <c r="Y535" s="40">
        <v>12716</v>
      </c>
      <c r="Z535" s="40">
        <v>17400</v>
      </c>
      <c r="AA535" s="40">
        <v>14850</v>
      </c>
      <c r="AB535" s="40">
        <v>15000</v>
      </c>
      <c r="AC535" s="40">
        <v>15000</v>
      </c>
      <c r="AD535" s="59">
        <v>19000</v>
      </c>
      <c r="AE535" s="16">
        <f t="shared" si="301"/>
        <v>4000</v>
      </c>
      <c r="AF535" s="33">
        <f t="shared" si="302"/>
        <v>0.26666666666666666</v>
      </c>
    </row>
    <row r="536" spans="1:32" ht="12" customHeight="1">
      <c r="A536" s="27">
        <v>2022</v>
      </c>
      <c r="B536" s="28" t="s">
        <v>112</v>
      </c>
      <c r="C536" s="39">
        <v>0</v>
      </c>
      <c r="D536" s="39">
        <v>80</v>
      </c>
      <c r="E536" s="39">
        <v>180</v>
      </c>
      <c r="F536" s="39">
        <v>80</v>
      </c>
      <c r="G536" s="39">
        <v>80</v>
      </c>
      <c r="H536" s="39">
        <v>80</v>
      </c>
      <c r="I536" s="58">
        <v>0</v>
      </c>
      <c r="J536" s="58">
        <v>80</v>
      </c>
      <c r="K536" s="58">
        <v>0</v>
      </c>
      <c r="L536" s="58">
        <v>125</v>
      </c>
      <c r="M536" s="58">
        <v>109</v>
      </c>
      <c r="N536" s="58">
        <v>150</v>
      </c>
      <c r="O536" s="58">
        <v>133</v>
      </c>
      <c r="P536" s="58">
        <v>405</v>
      </c>
      <c r="Q536" s="58">
        <v>405</v>
      </c>
      <c r="R536" s="58">
        <v>405</v>
      </c>
      <c r="S536" s="58">
        <v>446</v>
      </c>
      <c r="T536" s="58">
        <v>465</v>
      </c>
      <c r="U536" s="58">
        <v>462</v>
      </c>
      <c r="V536" s="58">
        <v>465</v>
      </c>
      <c r="W536" s="58">
        <v>479</v>
      </c>
      <c r="X536" s="58">
        <v>465</v>
      </c>
      <c r="Y536" s="29">
        <v>467</v>
      </c>
      <c r="Z536" s="29">
        <v>510</v>
      </c>
      <c r="AA536" s="29">
        <v>491</v>
      </c>
      <c r="AB536" s="14">
        <v>540</v>
      </c>
      <c r="AC536" s="14">
        <v>540</v>
      </c>
      <c r="AD536" s="14">
        <v>560</v>
      </c>
      <c r="AE536" s="16">
        <f t="shared" si="301"/>
        <v>20</v>
      </c>
      <c r="AF536" s="33">
        <f t="shared" si="302"/>
        <v>0.037037037037037035</v>
      </c>
    </row>
    <row r="537" spans="1:32" ht="12" customHeight="1">
      <c r="A537" s="27">
        <v>2032</v>
      </c>
      <c r="B537" s="28" t="s">
        <v>113</v>
      </c>
      <c r="C537" s="39">
        <v>1504</v>
      </c>
      <c r="D537" s="39">
        <v>650</v>
      </c>
      <c r="E537" s="39">
        <v>831</v>
      </c>
      <c r="F537" s="39">
        <v>650</v>
      </c>
      <c r="G537" s="39">
        <v>637</v>
      </c>
      <c r="H537" s="39">
        <v>1000</v>
      </c>
      <c r="I537" s="58">
        <v>1160</v>
      </c>
      <c r="J537" s="58">
        <v>1000</v>
      </c>
      <c r="K537" s="58">
        <v>1095</v>
      </c>
      <c r="L537" s="58">
        <v>1200</v>
      </c>
      <c r="M537" s="58">
        <v>571</v>
      </c>
      <c r="N537" s="58">
        <v>1300</v>
      </c>
      <c r="O537" s="58">
        <v>1138</v>
      </c>
      <c r="P537" s="58">
        <v>1375</v>
      </c>
      <c r="Q537" s="58">
        <v>603</v>
      </c>
      <c r="R537" s="58">
        <v>1500</v>
      </c>
      <c r="S537" s="58">
        <v>392</v>
      </c>
      <c r="T537" s="58">
        <v>1500</v>
      </c>
      <c r="U537" s="58">
        <v>1495</v>
      </c>
      <c r="V537" s="58">
        <v>1500</v>
      </c>
      <c r="W537" s="58">
        <v>1418</v>
      </c>
      <c r="X537" s="58">
        <v>1500</v>
      </c>
      <c r="Y537" s="40">
        <v>1496</v>
      </c>
      <c r="Z537" s="40">
        <v>1500</v>
      </c>
      <c r="AA537" s="40">
        <v>1811</v>
      </c>
      <c r="AB537" s="40">
        <v>1500</v>
      </c>
      <c r="AC537" s="40">
        <v>1800</v>
      </c>
      <c r="AD537" s="40">
        <v>1700</v>
      </c>
      <c r="AE537" s="16">
        <f t="shared" si="301"/>
        <v>200</v>
      </c>
      <c r="AF537" s="33">
        <f t="shared" si="302"/>
        <v>0.13333333333333333</v>
      </c>
    </row>
    <row r="538" spans="1:32" ht="12" customHeight="1">
      <c r="A538" s="27">
        <v>2037</v>
      </c>
      <c r="B538" s="28" t="s">
        <v>283</v>
      </c>
      <c r="C538" s="39"/>
      <c r="D538" s="39"/>
      <c r="E538" s="39"/>
      <c r="F538" s="39"/>
      <c r="G538" s="39"/>
      <c r="H538" s="39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>
        <v>1005</v>
      </c>
      <c r="X538" s="58">
        <v>3500</v>
      </c>
      <c r="Y538" s="40">
        <v>3796</v>
      </c>
      <c r="Z538" s="40">
        <v>3500</v>
      </c>
      <c r="AA538" s="40">
        <v>3360</v>
      </c>
      <c r="AB538" s="40">
        <v>3500</v>
      </c>
      <c r="AC538" s="40">
        <v>3700</v>
      </c>
      <c r="AD538" s="40">
        <v>5700</v>
      </c>
      <c r="AE538" s="16">
        <f t="shared" si="301"/>
        <v>2200</v>
      </c>
      <c r="AF538" s="33">
        <f t="shared" si="302"/>
        <v>0.6285714285714286</v>
      </c>
    </row>
    <row r="539" spans="1:32" ht="12" customHeight="1">
      <c r="A539" s="27">
        <v>3002</v>
      </c>
      <c r="B539" s="28" t="s">
        <v>202</v>
      </c>
      <c r="C539" s="39">
        <v>360</v>
      </c>
      <c r="D539" s="39">
        <v>760</v>
      </c>
      <c r="E539" s="39">
        <v>830</v>
      </c>
      <c r="F539" s="39">
        <v>760</v>
      </c>
      <c r="G539" s="39">
        <v>760</v>
      </c>
      <c r="H539" s="39">
        <v>825</v>
      </c>
      <c r="I539" s="58">
        <v>1161</v>
      </c>
      <c r="J539" s="58">
        <v>1000</v>
      </c>
      <c r="K539" s="58">
        <v>1000</v>
      </c>
      <c r="L539" s="58">
        <v>1150</v>
      </c>
      <c r="M539" s="58">
        <v>1150</v>
      </c>
      <c r="N539" s="58">
        <v>1725</v>
      </c>
      <c r="O539" s="58">
        <v>1801</v>
      </c>
      <c r="P539" s="58">
        <v>1100</v>
      </c>
      <c r="Q539" s="58">
        <v>1100</v>
      </c>
      <c r="R539" s="58">
        <v>1150</v>
      </c>
      <c r="S539" s="58">
        <v>1527</v>
      </c>
      <c r="T539" s="58">
        <v>1500</v>
      </c>
      <c r="U539" s="58">
        <v>1500</v>
      </c>
      <c r="V539" s="58">
        <v>1005</v>
      </c>
      <c r="W539" s="58">
        <v>794</v>
      </c>
      <c r="X539" s="58">
        <v>880</v>
      </c>
      <c r="Y539" s="29">
        <v>880</v>
      </c>
      <c r="Z539" s="39">
        <v>1137</v>
      </c>
      <c r="AA539" s="39">
        <v>1137</v>
      </c>
      <c r="AB539" s="64">
        <v>1137</v>
      </c>
      <c r="AC539" s="64">
        <v>1137</v>
      </c>
      <c r="AD539" s="64">
        <v>1137</v>
      </c>
      <c r="AE539" s="16">
        <f t="shared" si="301"/>
        <v>0</v>
      </c>
      <c r="AF539" s="33">
        <f t="shared" si="302"/>
        <v>0</v>
      </c>
    </row>
    <row r="540" spans="1:32" ht="12" customHeight="1">
      <c r="A540" s="27">
        <v>3038</v>
      </c>
      <c r="B540" s="28" t="s">
        <v>284</v>
      </c>
      <c r="C540" s="39"/>
      <c r="D540" s="39"/>
      <c r="E540" s="39"/>
      <c r="F540" s="39"/>
      <c r="G540" s="39"/>
      <c r="H540" s="39"/>
      <c r="I540" s="58">
        <v>0</v>
      </c>
      <c r="J540" s="58">
        <v>1000</v>
      </c>
      <c r="K540" s="58">
        <v>962</v>
      </c>
      <c r="L540" s="58">
        <v>1150</v>
      </c>
      <c r="M540" s="58">
        <v>1045</v>
      </c>
      <c r="N540" s="58">
        <v>1200</v>
      </c>
      <c r="O540" s="58">
        <v>1097</v>
      </c>
      <c r="P540" s="58">
        <v>1200</v>
      </c>
      <c r="Q540" s="58">
        <v>1043</v>
      </c>
      <c r="R540" s="58">
        <v>1200</v>
      </c>
      <c r="S540" s="58">
        <v>559</v>
      </c>
      <c r="T540" s="58">
        <v>1200</v>
      </c>
      <c r="U540" s="58">
        <v>1170</v>
      </c>
      <c r="V540" s="58">
        <v>850</v>
      </c>
      <c r="W540" s="58">
        <v>4468</v>
      </c>
      <c r="X540" s="58">
        <v>850</v>
      </c>
      <c r="Y540" s="29">
        <v>848</v>
      </c>
      <c r="Z540" s="29">
        <v>500</v>
      </c>
      <c r="AA540" s="29">
        <v>609</v>
      </c>
      <c r="AB540" s="29">
        <v>500</v>
      </c>
      <c r="AC540" s="29">
        <v>500</v>
      </c>
      <c r="AD540" s="29">
        <v>500</v>
      </c>
      <c r="AE540" s="16">
        <f t="shared" si="301"/>
        <v>0</v>
      </c>
      <c r="AF540" s="33">
        <f t="shared" si="302"/>
        <v>0</v>
      </c>
    </row>
    <row r="541" spans="1:32" ht="12" customHeight="1">
      <c r="A541" s="27">
        <v>3039</v>
      </c>
      <c r="B541" s="28" t="s">
        <v>126</v>
      </c>
      <c r="C541" s="39">
        <v>1248</v>
      </c>
      <c r="D541" s="39">
        <v>1200</v>
      </c>
      <c r="E541" s="39">
        <v>986</v>
      </c>
      <c r="F541" s="39">
        <v>1200</v>
      </c>
      <c r="G541" s="39">
        <v>1818</v>
      </c>
      <c r="H541" s="39">
        <v>1200</v>
      </c>
      <c r="I541" s="58">
        <v>1211</v>
      </c>
      <c r="J541" s="58">
        <v>1200</v>
      </c>
      <c r="K541" s="58">
        <v>1328</v>
      </c>
      <c r="L541" s="58">
        <v>1700</v>
      </c>
      <c r="M541" s="58">
        <v>2920</v>
      </c>
      <c r="N541" s="58">
        <v>1700</v>
      </c>
      <c r="O541" s="58">
        <v>1757</v>
      </c>
      <c r="P541" s="58">
        <v>1700</v>
      </c>
      <c r="Q541" s="58">
        <v>1640</v>
      </c>
      <c r="R541" s="58">
        <v>1700</v>
      </c>
      <c r="S541" s="58">
        <v>1337</v>
      </c>
      <c r="T541" s="58">
        <v>2360</v>
      </c>
      <c r="U541" s="58">
        <v>2676</v>
      </c>
      <c r="V541" s="58">
        <v>4480</v>
      </c>
      <c r="W541" s="58">
        <v>400</v>
      </c>
      <c r="X541" s="58">
        <v>5300</v>
      </c>
      <c r="Y541" s="40">
        <v>5529</v>
      </c>
      <c r="Z541" s="40">
        <v>5300</v>
      </c>
      <c r="AA541" s="40">
        <v>5326</v>
      </c>
      <c r="AB541" s="59">
        <v>7830</v>
      </c>
      <c r="AC541" s="59">
        <v>7830</v>
      </c>
      <c r="AD541" s="59">
        <v>8930</v>
      </c>
      <c r="AE541" s="16">
        <f t="shared" si="301"/>
        <v>1100</v>
      </c>
      <c r="AF541" s="33">
        <f t="shared" si="302"/>
        <v>0.140485312899106</v>
      </c>
    </row>
    <row r="542" spans="1:32" ht="12" customHeight="1">
      <c r="A542" s="27">
        <v>3040</v>
      </c>
      <c r="B542" s="28" t="s">
        <v>235</v>
      </c>
      <c r="C542" s="39">
        <v>85</v>
      </c>
      <c r="D542" s="39">
        <v>85</v>
      </c>
      <c r="E542" s="39">
        <v>85</v>
      </c>
      <c r="F542" s="39">
        <v>85</v>
      </c>
      <c r="G542" s="39">
        <v>85</v>
      </c>
      <c r="H542" s="39">
        <v>125</v>
      </c>
      <c r="I542" s="58">
        <v>95</v>
      </c>
      <c r="J542" s="58">
        <v>200</v>
      </c>
      <c r="K542" s="58">
        <v>278</v>
      </c>
      <c r="L542" s="58">
        <v>250</v>
      </c>
      <c r="M542" s="58">
        <v>250</v>
      </c>
      <c r="N542" s="58">
        <v>385</v>
      </c>
      <c r="O542" s="58">
        <v>384</v>
      </c>
      <c r="P542" s="58">
        <v>350</v>
      </c>
      <c r="Q542" s="58">
        <v>679</v>
      </c>
      <c r="R542" s="58">
        <v>400</v>
      </c>
      <c r="S542" s="58">
        <v>593</v>
      </c>
      <c r="T542" s="58">
        <v>570</v>
      </c>
      <c r="U542" s="58">
        <v>570</v>
      </c>
      <c r="V542" s="58">
        <v>400</v>
      </c>
      <c r="W542" s="58">
        <v>500</v>
      </c>
      <c r="X542" s="58">
        <v>300</v>
      </c>
      <c r="Y542" s="29">
        <v>300</v>
      </c>
      <c r="Z542" s="29">
        <v>675</v>
      </c>
      <c r="AA542" s="29">
        <v>675</v>
      </c>
      <c r="AB542" s="29">
        <v>675</v>
      </c>
      <c r="AC542" s="29">
        <v>675</v>
      </c>
      <c r="AD542" s="29">
        <v>675</v>
      </c>
      <c r="AE542" s="16">
        <f t="shared" si="301"/>
        <v>0</v>
      </c>
      <c r="AF542" s="33">
        <f t="shared" si="302"/>
        <v>0</v>
      </c>
    </row>
    <row r="543" spans="1:32" s="26" customFormat="1" ht="12" customHeight="1">
      <c r="A543" s="27">
        <v>4006</v>
      </c>
      <c r="B543" s="28" t="s">
        <v>285</v>
      </c>
      <c r="C543" s="39">
        <v>582</v>
      </c>
      <c r="D543" s="39">
        <v>500</v>
      </c>
      <c r="E543" s="39">
        <v>500</v>
      </c>
      <c r="F543" s="39">
        <v>500</v>
      </c>
      <c r="G543" s="39">
        <v>497</v>
      </c>
      <c r="H543" s="39">
        <v>500</v>
      </c>
      <c r="I543" s="58">
        <v>480</v>
      </c>
      <c r="J543" s="58">
        <v>500</v>
      </c>
      <c r="K543" s="58">
        <v>445</v>
      </c>
      <c r="L543" s="58">
        <v>500</v>
      </c>
      <c r="M543" s="58">
        <v>70</v>
      </c>
      <c r="N543" s="58">
        <v>500</v>
      </c>
      <c r="O543" s="58">
        <v>586</v>
      </c>
      <c r="P543" s="58">
        <v>500</v>
      </c>
      <c r="Q543" s="58">
        <v>0</v>
      </c>
      <c r="R543" s="58">
        <v>500</v>
      </c>
      <c r="S543" s="58">
        <v>0</v>
      </c>
      <c r="T543" s="58">
        <v>500</v>
      </c>
      <c r="U543" s="58">
        <v>442</v>
      </c>
      <c r="V543" s="58">
        <v>500</v>
      </c>
      <c r="W543" s="58">
        <v>0</v>
      </c>
      <c r="X543" s="58">
        <v>500</v>
      </c>
      <c r="Y543" s="29">
        <v>500</v>
      </c>
      <c r="Z543" s="29">
        <v>500</v>
      </c>
      <c r="AA543" s="29">
        <v>399</v>
      </c>
      <c r="AB543" s="29">
        <v>500</v>
      </c>
      <c r="AC543" s="29">
        <v>500</v>
      </c>
      <c r="AD543" s="29">
        <v>500</v>
      </c>
      <c r="AE543" s="16">
        <f t="shared" si="301"/>
        <v>0</v>
      </c>
      <c r="AF543" s="33">
        <f t="shared" si="302"/>
        <v>0</v>
      </c>
    </row>
    <row r="544" spans="1:32" s="26" customFormat="1" ht="12" customHeight="1">
      <c r="A544" s="27">
        <v>4114</v>
      </c>
      <c r="B544" s="28" t="s">
        <v>453</v>
      </c>
      <c r="C544" s="39"/>
      <c r="D544" s="39"/>
      <c r="E544" s="39"/>
      <c r="F544" s="39"/>
      <c r="G544" s="39"/>
      <c r="H544" s="39"/>
      <c r="I544" s="58"/>
      <c r="J544" s="58"/>
      <c r="K544" s="58"/>
      <c r="L544" s="58"/>
      <c r="M544" s="58"/>
      <c r="N544" s="58">
        <v>8000</v>
      </c>
      <c r="O544" s="58">
        <v>4173</v>
      </c>
      <c r="P544" s="58">
        <v>8000</v>
      </c>
      <c r="Q544" s="58">
        <v>17110</v>
      </c>
      <c r="R544" s="58">
        <v>8000</v>
      </c>
      <c r="S544" s="58">
        <v>10890</v>
      </c>
      <c r="T544" s="58">
        <v>8000</v>
      </c>
      <c r="U544" s="58">
        <v>5276</v>
      </c>
      <c r="V544" s="58">
        <v>8000</v>
      </c>
      <c r="W544" s="58">
        <v>5448</v>
      </c>
      <c r="X544" s="58">
        <v>8000</v>
      </c>
      <c r="Y544" s="40">
        <v>8000</v>
      </c>
      <c r="Z544" s="40">
        <v>8000</v>
      </c>
      <c r="AA544" s="40">
        <v>15862</v>
      </c>
      <c r="AB544" s="40">
        <v>8000</v>
      </c>
      <c r="AC544" s="40">
        <v>8000</v>
      </c>
      <c r="AD544" s="40">
        <v>10000</v>
      </c>
      <c r="AE544" s="16">
        <f t="shared" si="301"/>
        <v>2000</v>
      </c>
      <c r="AF544" s="33">
        <f t="shared" si="302"/>
        <v>0.25</v>
      </c>
    </row>
    <row r="545" spans="1:32" s="26" customFormat="1" ht="12" customHeight="1">
      <c r="A545" s="34">
        <v>4007</v>
      </c>
      <c r="B545" s="28" t="s">
        <v>141</v>
      </c>
      <c r="C545" s="38">
        <f aca="true" t="shared" si="306" ref="C545:H545">SUM(C533:C543)</f>
        <v>14099</v>
      </c>
      <c r="D545" s="38">
        <f t="shared" si="306"/>
        <v>14325</v>
      </c>
      <c r="E545" s="38">
        <f t="shared" si="306"/>
        <v>12726</v>
      </c>
      <c r="F545" s="38">
        <f t="shared" si="306"/>
        <v>14825</v>
      </c>
      <c r="G545" s="38">
        <f>SUM(G533:G543)</f>
        <v>14028</v>
      </c>
      <c r="H545" s="38">
        <f t="shared" si="306"/>
        <v>20080</v>
      </c>
      <c r="I545" s="38">
        <f>SUM(I533:I543)</f>
        <v>18826</v>
      </c>
      <c r="J545" s="38">
        <f>SUM(J533:J543)</f>
        <v>22330</v>
      </c>
      <c r="K545" s="38">
        <f>SUM(K533:K543)</f>
        <v>19909</v>
      </c>
      <c r="L545" s="38">
        <f>SUM(L533:L543)</f>
        <v>23425</v>
      </c>
      <c r="M545" s="38">
        <f>SUM(M533:M543)</f>
        <v>10963</v>
      </c>
      <c r="N545" s="38">
        <f aca="true" t="shared" si="307" ref="N545:Z545">SUM(N533:N544)</f>
        <v>32140</v>
      </c>
      <c r="O545" s="38">
        <f t="shared" si="307"/>
        <v>27262</v>
      </c>
      <c r="P545" s="38">
        <f t="shared" si="307"/>
        <v>34130</v>
      </c>
      <c r="Q545" s="38">
        <f t="shared" si="307"/>
        <v>42669</v>
      </c>
      <c r="R545" s="38">
        <f t="shared" si="307"/>
        <v>35880</v>
      </c>
      <c r="S545" s="38">
        <f t="shared" si="307"/>
        <v>35332</v>
      </c>
      <c r="T545" s="38">
        <f t="shared" si="307"/>
        <v>38925</v>
      </c>
      <c r="U545" s="38">
        <f t="shared" si="307"/>
        <v>36962</v>
      </c>
      <c r="V545" s="38">
        <f t="shared" si="307"/>
        <v>35280</v>
      </c>
      <c r="W545" s="38">
        <f t="shared" si="307"/>
        <v>32646</v>
      </c>
      <c r="X545" s="38">
        <f t="shared" si="307"/>
        <v>39875</v>
      </c>
      <c r="Y545" s="41">
        <f t="shared" si="307"/>
        <v>37748</v>
      </c>
      <c r="Z545" s="41">
        <f t="shared" si="307"/>
        <v>42497</v>
      </c>
      <c r="AA545" s="41">
        <f>SUM(AA533:AA544)</f>
        <v>47583</v>
      </c>
      <c r="AB545" s="41">
        <f>SUM(AB533:AB544)</f>
        <v>42982</v>
      </c>
      <c r="AC545" s="41">
        <f>SUM(AC533:AC544)</f>
        <v>43182</v>
      </c>
      <c r="AD545" s="41">
        <f>SUM(AD533:AD544)</f>
        <v>52502</v>
      </c>
      <c r="AE545" s="23">
        <f t="shared" si="301"/>
        <v>9520</v>
      </c>
      <c r="AF545" s="35">
        <f t="shared" si="302"/>
        <v>0.22148806477129962</v>
      </c>
    </row>
    <row r="546" spans="1:32" s="26" customFormat="1" ht="12" customHeight="1">
      <c r="A546" s="34">
        <v>640</v>
      </c>
      <c r="B546" s="28" t="s">
        <v>286</v>
      </c>
      <c r="C546" s="38">
        <f aca="true" t="shared" si="308" ref="C546:X546">SUM(C532+C545)</f>
        <v>23976</v>
      </c>
      <c r="D546" s="38">
        <f t="shared" si="308"/>
        <v>22643</v>
      </c>
      <c r="E546" s="38">
        <f t="shared" si="308"/>
        <v>24618</v>
      </c>
      <c r="F546" s="38">
        <f t="shared" si="308"/>
        <v>29395.427499999998</v>
      </c>
      <c r="G546" s="38">
        <f>SUM(G532+G545)</f>
        <v>27060</v>
      </c>
      <c r="H546" s="38">
        <f t="shared" si="308"/>
        <v>35097</v>
      </c>
      <c r="I546" s="38">
        <f t="shared" si="308"/>
        <v>34626</v>
      </c>
      <c r="J546" s="38">
        <f t="shared" si="308"/>
        <v>38186.845</v>
      </c>
      <c r="K546" s="38">
        <f t="shared" si="308"/>
        <v>36162</v>
      </c>
      <c r="L546" s="38">
        <f t="shared" si="308"/>
        <v>40213</v>
      </c>
      <c r="M546" s="38">
        <f t="shared" si="308"/>
        <v>27483</v>
      </c>
      <c r="N546" s="38">
        <f t="shared" si="308"/>
        <v>49356.4645</v>
      </c>
      <c r="O546" s="38">
        <f t="shared" si="308"/>
        <v>43727</v>
      </c>
      <c r="P546" s="38">
        <f t="shared" si="308"/>
        <v>51926.698000000004</v>
      </c>
      <c r="Q546" s="38">
        <f t="shared" si="308"/>
        <v>59652</v>
      </c>
      <c r="R546" s="38">
        <f t="shared" si="308"/>
        <v>55109.519499999995</v>
      </c>
      <c r="S546" s="38">
        <f t="shared" si="308"/>
        <v>54858</v>
      </c>
      <c r="T546" s="38">
        <f t="shared" si="308"/>
        <v>58926.369999999995</v>
      </c>
      <c r="U546" s="38">
        <f t="shared" si="308"/>
        <v>56772</v>
      </c>
      <c r="V546" s="38">
        <f t="shared" si="308"/>
        <v>56035.9965</v>
      </c>
      <c r="W546" s="38">
        <f t="shared" si="308"/>
        <v>54345</v>
      </c>
      <c r="X546" s="38">
        <f t="shared" si="308"/>
        <v>60630.9965</v>
      </c>
      <c r="Y546" s="41">
        <f aca="true" t="shared" si="309" ref="Y546:AD546">SUM(Y532+Y545)</f>
        <v>58500</v>
      </c>
      <c r="Z546" s="41">
        <f t="shared" si="309"/>
        <v>81649.305</v>
      </c>
      <c r="AA546" s="41">
        <f t="shared" si="309"/>
        <v>85719</v>
      </c>
      <c r="AB546" s="41">
        <f t="shared" si="309"/>
        <v>82371.13500000001</v>
      </c>
      <c r="AC546" s="41">
        <f t="shared" si="309"/>
        <v>82097.475</v>
      </c>
      <c r="AD546" s="41">
        <f t="shared" si="309"/>
        <v>92585.47750000001</v>
      </c>
      <c r="AE546" s="23">
        <f t="shared" si="301"/>
        <v>10214.342499999999</v>
      </c>
      <c r="AF546" s="35">
        <f t="shared" si="302"/>
        <v>0.124003906222732</v>
      </c>
    </row>
    <row r="547" spans="1:32" ht="12" customHeight="1">
      <c r="A547" s="3">
        <v>641</v>
      </c>
      <c r="B547" s="32" t="s">
        <v>287</v>
      </c>
      <c r="C547" s="3" t="s">
        <v>1</v>
      </c>
      <c r="D547" s="6" t="s">
        <v>2</v>
      </c>
      <c r="E547" s="6" t="s">
        <v>1</v>
      </c>
      <c r="F547" s="6" t="s">
        <v>2</v>
      </c>
      <c r="G547" s="6" t="s">
        <v>1</v>
      </c>
      <c r="H547" s="6" t="s">
        <v>2</v>
      </c>
      <c r="I547" s="6" t="s">
        <v>1</v>
      </c>
      <c r="J547" s="6" t="s">
        <v>2</v>
      </c>
      <c r="K547" s="6" t="s">
        <v>1</v>
      </c>
      <c r="L547" s="6" t="s">
        <v>2</v>
      </c>
      <c r="M547" s="6" t="s">
        <v>1</v>
      </c>
      <c r="N547" s="6" t="s">
        <v>2</v>
      </c>
      <c r="O547" s="6" t="s">
        <v>1</v>
      </c>
      <c r="P547" s="6" t="s">
        <v>2</v>
      </c>
      <c r="Q547" s="6" t="s">
        <v>44</v>
      </c>
      <c r="R547" s="6" t="s">
        <v>2</v>
      </c>
      <c r="S547" s="6" t="s">
        <v>1</v>
      </c>
      <c r="T547" s="6" t="s">
        <v>2</v>
      </c>
      <c r="U547" s="6" t="s">
        <v>44</v>
      </c>
      <c r="V547" s="6" t="s">
        <v>2</v>
      </c>
      <c r="W547" s="6" t="s">
        <v>1</v>
      </c>
      <c r="X547" s="6" t="s">
        <v>2</v>
      </c>
      <c r="Y547" s="6" t="s">
        <v>1</v>
      </c>
      <c r="Z547" s="6" t="s">
        <v>2</v>
      </c>
      <c r="AA547" s="6" t="s">
        <v>1</v>
      </c>
      <c r="AB547" s="6" t="s">
        <v>2</v>
      </c>
      <c r="AC547" s="3" t="s">
        <v>190</v>
      </c>
      <c r="AD547" s="3" t="s">
        <v>2</v>
      </c>
      <c r="AE547" s="6" t="s">
        <v>4</v>
      </c>
      <c r="AF547" s="7" t="s">
        <v>5</v>
      </c>
    </row>
    <row r="548" spans="1:32" ht="12" customHeight="1">
      <c r="A548" s="61"/>
      <c r="B548" s="32"/>
      <c r="C548" s="3" t="s">
        <v>6</v>
      </c>
      <c r="D548" s="6" t="s">
        <v>7</v>
      </c>
      <c r="E548" s="6" t="s">
        <v>7</v>
      </c>
      <c r="F548" s="6" t="s">
        <v>8</v>
      </c>
      <c r="G548" s="6" t="s">
        <v>8</v>
      </c>
      <c r="H548" s="6" t="s">
        <v>9</v>
      </c>
      <c r="I548" s="6" t="s">
        <v>9</v>
      </c>
      <c r="J548" s="6" t="s">
        <v>10</v>
      </c>
      <c r="K548" s="6" t="s">
        <v>10</v>
      </c>
      <c r="L548" s="6" t="s">
        <v>11</v>
      </c>
      <c r="M548" s="6" t="s">
        <v>11</v>
      </c>
      <c r="N548" s="6" t="s">
        <v>45</v>
      </c>
      <c r="O548" s="6" t="s">
        <v>12</v>
      </c>
      <c r="P548" s="6" t="s">
        <v>46</v>
      </c>
      <c r="Q548" s="6" t="s">
        <v>46</v>
      </c>
      <c r="R548" s="6" t="s">
        <v>47</v>
      </c>
      <c r="S548" s="6" t="s">
        <v>14</v>
      </c>
      <c r="T548" s="6" t="s">
        <v>15</v>
      </c>
      <c r="U548" s="6" t="s">
        <v>15</v>
      </c>
      <c r="V548" s="6" t="s">
        <v>16</v>
      </c>
      <c r="W548" s="6" t="s">
        <v>16</v>
      </c>
      <c r="X548" s="6" t="s">
        <v>17</v>
      </c>
      <c r="Y548" s="6" t="s">
        <v>17</v>
      </c>
      <c r="Z548" s="6" t="s">
        <v>18</v>
      </c>
      <c r="AA548" s="6" t="s">
        <v>18</v>
      </c>
      <c r="AB548" s="6" t="s">
        <v>19</v>
      </c>
      <c r="AC548" s="6" t="s">
        <v>19</v>
      </c>
      <c r="AD548" s="6" t="s">
        <v>441</v>
      </c>
      <c r="AE548" s="6" t="s">
        <v>442</v>
      </c>
      <c r="AF548" s="7" t="s">
        <v>442</v>
      </c>
    </row>
    <row r="549" spans="1:32" ht="12" customHeight="1">
      <c r="A549" s="27">
        <v>1001</v>
      </c>
      <c r="B549" s="28" t="s">
        <v>93</v>
      </c>
      <c r="C549" s="39">
        <v>24517</v>
      </c>
      <c r="D549" s="39">
        <v>24364</v>
      </c>
      <c r="E549" s="37">
        <v>23621</v>
      </c>
      <c r="F549" s="37">
        <v>25759</v>
      </c>
      <c r="G549" s="37">
        <v>23140</v>
      </c>
      <c r="H549" s="37">
        <v>26531</v>
      </c>
      <c r="I549" s="77">
        <v>27452</v>
      </c>
      <c r="J549" s="77">
        <v>27860</v>
      </c>
      <c r="K549" s="77">
        <v>29572</v>
      </c>
      <c r="L549" s="77">
        <v>28976</v>
      </c>
      <c r="M549" s="77">
        <v>27249</v>
      </c>
      <c r="N549" s="77">
        <v>29697</v>
      </c>
      <c r="O549" s="77">
        <v>31497</v>
      </c>
      <c r="P549" s="77">
        <v>30445</v>
      </c>
      <c r="Q549" s="77">
        <v>30389</v>
      </c>
      <c r="R549" s="77">
        <v>32351</v>
      </c>
      <c r="S549" s="77">
        <v>32340</v>
      </c>
      <c r="T549" s="77">
        <v>33645</v>
      </c>
      <c r="U549" s="77">
        <v>34250</v>
      </c>
      <c r="V549" s="77">
        <v>34985</v>
      </c>
      <c r="W549" s="77">
        <v>36745</v>
      </c>
      <c r="X549" s="77">
        <v>34985</v>
      </c>
      <c r="Y549" s="40">
        <v>36576</v>
      </c>
      <c r="Z549" s="40">
        <v>35670</v>
      </c>
      <c r="AA549" s="40">
        <v>37705</v>
      </c>
      <c r="AB549" s="40">
        <v>35907</v>
      </c>
      <c r="AC549" s="40">
        <v>35900</v>
      </c>
      <c r="AD549" s="40">
        <v>36524</v>
      </c>
      <c r="AE549" s="16">
        <f>SUM(AD549-AB549)</f>
        <v>617</v>
      </c>
      <c r="AF549" s="33">
        <f>SUM(AE549/AB549)</f>
        <v>0.017183279026373687</v>
      </c>
    </row>
    <row r="550" spans="1:32" ht="12" customHeight="1">
      <c r="A550" s="27">
        <v>1002</v>
      </c>
      <c r="B550" s="28" t="s">
        <v>94</v>
      </c>
      <c r="C550" s="39">
        <v>5080</v>
      </c>
      <c r="D550" s="39">
        <v>5940</v>
      </c>
      <c r="E550" s="37">
        <v>5069</v>
      </c>
      <c r="F550" s="37">
        <v>6120</v>
      </c>
      <c r="G550" s="37">
        <v>2540</v>
      </c>
      <c r="H550" s="37">
        <v>6304</v>
      </c>
      <c r="I550" s="77">
        <v>5735</v>
      </c>
      <c r="J550" s="77">
        <v>6840</v>
      </c>
      <c r="K550" s="77">
        <v>7886</v>
      </c>
      <c r="L550" s="77">
        <v>7056</v>
      </c>
      <c r="M550" s="77">
        <v>6777</v>
      </c>
      <c r="N550" s="77">
        <v>10050</v>
      </c>
      <c r="O550" s="77">
        <v>9839</v>
      </c>
      <c r="P550" s="77">
        <v>10360</v>
      </c>
      <c r="Q550" s="77">
        <v>6791</v>
      </c>
      <c r="R550" s="77">
        <v>10780</v>
      </c>
      <c r="S550" s="77">
        <v>11171</v>
      </c>
      <c r="T550" s="77">
        <v>11210</v>
      </c>
      <c r="U550" s="77">
        <v>9048</v>
      </c>
      <c r="V550" s="77">
        <v>10067</v>
      </c>
      <c r="W550" s="77">
        <v>9928</v>
      </c>
      <c r="X550" s="77">
        <v>10067</v>
      </c>
      <c r="Y550" s="40">
        <v>8943</v>
      </c>
      <c r="Z550" s="40">
        <v>10261</v>
      </c>
      <c r="AA550" s="40">
        <v>8541</v>
      </c>
      <c r="AB550" s="40">
        <v>10560</v>
      </c>
      <c r="AC550" s="40">
        <v>10000</v>
      </c>
      <c r="AD550" s="40">
        <v>10772</v>
      </c>
      <c r="AE550" s="16">
        <f aca="true" t="shared" si="310" ref="AE550:AE564">SUM(AD550-AB550)</f>
        <v>212</v>
      </c>
      <c r="AF550" s="33">
        <f aca="true" t="shared" si="311" ref="AF550:AF564">SUM(AE550/AB550)</f>
        <v>0.020075757575757577</v>
      </c>
    </row>
    <row r="551" spans="1:32" s="26" customFormat="1" ht="12" customHeight="1">
      <c r="A551" s="27">
        <v>1003</v>
      </c>
      <c r="B551" s="28" t="s">
        <v>195</v>
      </c>
      <c r="C551" s="39">
        <v>0</v>
      </c>
      <c r="D551" s="39">
        <v>268</v>
      </c>
      <c r="E551" s="37">
        <v>25</v>
      </c>
      <c r="F551" s="37">
        <v>276</v>
      </c>
      <c r="G551" s="37">
        <v>-574</v>
      </c>
      <c r="H551" s="37">
        <v>285</v>
      </c>
      <c r="I551" s="77">
        <v>0</v>
      </c>
      <c r="J551" s="77">
        <v>285</v>
      </c>
      <c r="K551" s="77">
        <v>0</v>
      </c>
      <c r="L551" s="77">
        <v>294</v>
      </c>
      <c r="M551" s="77">
        <v>0</v>
      </c>
      <c r="N551" s="77">
        <v>302</v>
      </c>
      <c r="O551" s="77">
        <v>286</v>
      </c>
      <c r="P551" s="77">
        <v>311</v>
      </c>
      <c r="Q551" s="77">
        <v>97</v>
      </c>
      <c r="R551" s="77">
        <v>330</v>
      </c>
      <c r="S551" s="77">
        <v>108</v>
      </c>
      <c r="T551" s="77">
        <v>344</v>
      </c>
      <c r="U551" s="77">
        <v>115</v>
      </c>
      <c r="V551" s="77">
        <v>358</v>
      </c>
      <c r="W551" s="77"/>
      <c r="X551" s="77">
        <v>358</v>
      </c>
      <c r="Y551" s="29">
        <v>33</v>
      </c>
      <c r="Z551" s="29">
        <v>365</v>
      </c>
      <c r="AA551" s="29">
        <v>120</v>
      </c>
      <c r="AB551" s="29">
        <v>365</v>
      </c>
      <c r="AC551" s="29">
        <v>365</v>
      </c>
      <c r="AD551" s="29">
        <v>372</v>
      </c>
      <c r="AE551" s="16">
        <f t="shared" si="310"/>
        <v>7</v>
      </c>
      <c r="AF551" s="33">
        <f t="shared" si="311"/>
        <v>0.019178082191780823</v>
      </c>
    </row>
    <row r="552" spans="1:32" ht="12" customHeight="1">
      <c r="A552" s="27">
        <v>1020</v>
      </c>
      <c r="B552" s="28" t="s">
        <v>96</v>
      </c>
      <c r="C552" s="39">
        <v>2834</v>
      </c>
      <c r="D552" s="39">
        <v>2339</v>
      </c>
      <c r="E552" s="37">
        <v>3377</v>
      </c>
      <c r="F552" s="37">
        <f>SUM(F549:F551)*0.0765</f>
        <v>2459.8575</v>
      </c>
      <c r="G552" s="37">
        <v>1889</v>
      </c>
      <c r="H552" s="37">
        <v>2534</v>
      </c>
      <c r="I552" s="77">
        <v>1744</v>
      </c>
      <c r="J552" s="77">
        <f>SUM(J549:J551)*0.0765</f>
        <v>2676.3525</v>
      </c>
      <c r="K552" s="77">
        <v>2721</v>
      </c>
      <c r="L552" s="77">
        <v>2779</v>
      </c>
      <c r="M552" s="77">
        <v>2852</v>
      </c>
      <c r="N552" s="77">
        <f>SUM(N549:N551)*0.0765</f>
        <v>3063.7485</v>
      </c>
      <c r="O552" s="77">
        <v>3438</v>
      </c>
      <c r="P552" s="77">
        <f>SUM(P549:P551)*0.0765</f>
        <v>3145.374</v>
      </c>
      <c r="Q552" s="77">
        <v>3391</v>
      </c>
      <c r="R552" s="77">
        <f>SUM(R549:R551)*0.0765</f>
        <v>3324.7664999999997</v>
      </c>
      <c r="S552" s="77">
        <v>4177</v>
      </c>
      <c r="T552" s="77">
        <f>SUM(T549:T551)*0.0765</f>
        <v>3457.7235</v>
      </c>
      <c r="U552" s="77">
        <v>3771</v>
      </c>
      <c r="V552" s="77">
        <f>SUM(V549:V551)*0.0765</f>
        <v>3473.865</v>
      </c>
      <c r="W552" s="77">
        <v>3761</v>
      </c>
      <c r="X552" s="77">
        <f>SUM(X549:X551)*0.0765</f>
        <v>3473.865</v>
      </c>
      <c r="Y552" s="40">
        <v>3474</v>
      </c>
      <c r="Z552" s="40">
        <f>SUM(Z549:Z551)*0.0765</f>
        <v>3541.644</v>
      </c>
      <c r="AA552" s="40">
        <v>3761</v>
      </c>
      <c r="AB552" s="40">
        <f>SUM(AB549:AB551)*0.0765</f>
        <v>3582.648</v>
      </c>
      <c r="AC552" s="40">
        <f>SUM(AC549:AC551)*0.0765</f>
        <v>3539.2725</v>
      </c>
      <c r="AD552" s="40">
        <f>SUM(AD549:AD551)*0.0765</f>
        <v>3646.602</v>
      </c>
      <c r="AE552" s="16">
        <f t="shared" si="310"/>
        <v>63.95399999999972</v>
      </c>
      <c r="AF552" s="33">
        <f t="shared" si="311"/>
        <v>0.017851042022548606</v>
      </c>
    </row>
    <row r="553" spans="1:32" s="26" customFormat="1" ht="12" customHeight="1">
      <c r="A553" s="34"/>
      <c r="B553" s="28" t="s">
        <v>133</v>
      </c>
      <c r="C553" s="38">
        <f aca="true" t="shared" si="312" ref="C553:H553">SUM(C549:C552)</f>
        <v>32431</v>
      </c>
      <c r="D553" s="38">
        <f t="shared" si="312"/>
        <v>32911</v>
      </c>
      <c r="E553" s="57">
        <f t="shared" si="312"/>
        <v>32092</v>
      </c>
      <c r="F553" s="57">
        <f t="shared" si="312"/>
        <v>34614.8575</v>
      </c>
      <c r="G553" s="57">
        <f>SUM(G549:G552)</f>
        <v>26995</v>
      </c>
      <c r="H553" s="57">
        <f t="shared" si="312"/>
        <v>35654</v>
      </c>
      <c r="I553" s="78">
        <f aca="true" t="shared" si="313" ref="I553:X553">SUM(I549:I552)</f>
        <v>34931</v>
      </c>
      <c r="J553" s="78">
        <f t="shared" si="313"/>
        <v>37661.3525</v>
      </c>
      <c r="K553" s="78">
        <f t="shared" si="313"/>
        <v>40179</v>
      </c>
      <c r="L553" s="78">
        <f t="shared" si="313"/>
        <v>39105</v>
      </c>
      <c r="M553" s="78">
        <f t="shared" si="313"/>
        <v>36878</v>
      </c>
      <c r="N553" s="78">
        <f t="shared" si="313"/>
        <v>43112.7485</v>
      </c>
      <c r="O553" s="78">
        <f t="shared" si="313"/>
        <v>45060</v>
      </c>
      <c r="P553" s="78">
        <f t="shared" si="313"/>
        <v>44261.373999999996</v>
      </c>
      <c r="Q553" s="78">
        <f t="shared" si="313"/>
        <v>40668</v>
      </c>
      <c r="R553" s="78">
        <f t="shared" si="313"/>
        <v>46785.7665</v>
      </c>
      <c r="S553" s="78">
        <f t="shared" si="313"/>
        <v>47796</v>
      </c>
      <c r="T553" s="78">
        <f t="shared" si="313"/>
        <v>48656.7235</v>
      </c>
      <c r="U553" s="78">
        <f t="shared" si="313"/>
        <v>47184</v>
      </c>
      <c r="V553" s="78">
        <f t="shared" si="313"/>
        <v>48883.865</v>
      </c>
      <c r="W553" s="78">
        <f t="shared" si="313"/>
        <v>50434</v>
      </c>
      <c r="X553" s="78">
        <f t="shared" si="313"/>
        <v>48883.865</v>
      </c>
      <c r="Y553" s="41">
        <f aca="true" t="shared" si="314" ref="Y553:AD553">SUM(Y549:Y552)</f>
        <v>49026</v>
      </c>
      <c r="Z553" s="41">
        <f t="shared" si="314"/>
        <v>49837.644</v>
      </c>
      <c r="AA553" s="41">
        <f t="shared" si="314"/>
        <v>50127</v>
      </c>
      <c r="AB553" s="41">
        <f t="shared" si="314"/>
        <v>50414.648</v>
      </c>
      <c r="AC553" s="41">
        <f t="shared" si="314"/>
        <v>49804.2725</v>
      </c>
      <c r="AD553" s="41">
        <f t="shared" si="314"/>
        <v>51314.602</v>
      </c>
      <c r="AE553" s="23">
        <f t="shared" si="310"/>
        <v>899.9539999999979</v>
      </c>
      <c r="AF553" s="35">
        <f t="shared" si="311"/>
        <v>0.01785104202254864</v>
      </c>
    </row>
    <row r="554" spans="1:32" ht="12" customHeight="1">
      <c r="A554" s="27">
        <v>2010</v>
      </c>
      <c r="B554" s="28" t="s">
        <v>107</v>
      </c>
      <c r="C554" s="39">
        <v>24423</v>
      </c>
      <c r="D554" s="39">
        <v>25000</v>
      </c>
      <c r="E554" s="39">
        <v>26966</v>
      </c>
      <c r="F554" s="39">
        <v>25000</v>
      </c>
      <c r="G554" s="39">
        <v>29056</v>
      </c>
      <c r="H554" s="39">
        <v>28500</v>
      </c>
      <c r="I554" s="77">
        <v>26772</v>
      </c>
      <c r="J554" s="77">
        <v>30900</v>
      </c>
      <c r="K554" s="77">
        <v>30445</v>
      </c>
      <c r="L554" s="77">
        <v>30900</v>
      </c>
      <c r="M554" s="77">
        <v>19011</v>
      </c>
      <c r="N554" s="77">
        <v>30900</v>
      </c>
      <c r="O554" s="77">
        <v>30898</v>
      </c>
      <c r="P554" s="77">
        <v>32000</v>
      </c>
      <c r="Q554" s="77">
        <v>31478</v>
      </c>
      <c r="R554" s="77">
        <v>35000</v>
      </c>
      <c r="S554" s="77">
        <v>31862</v>
      </c>
      <c r="T554" s="77">
        <v>32000</v>
      </c>
      <c r="U554" s="77">
        <v>25065</v>
      </c>
      <c r="V554" s="77">
        <v>26000</v>
      </c>
      <c r="W554" s="77">
        <v>24796</v>
      </c>
      <c r="X554" s="77">
        <v>26000</v>
      </c>
      <c r="Y554" s="40">
        <v>19560</v>
      </c>
      <c r="Z554" s="40">
        <v>26000</v>
      </c>
      <c r="AA554" s="40">
        <v>23520</v>
      </c>
      <c r="AB554" s="59">
        <v>28500</v>
      </c>
      <c r="AC554" s="59">
        <v>27000</v>
      </c>
      <c r="AD554" s="59">
        <v>28500</v>
      </c>
      <c r="AE554" s="16">
        <f t="shared" si="310"/>
        <v>0</v>
      </c>
      <c r="AF554" s="33">
        <f t="shared" si="311"/>
        <v>0</v>
      </c>
    </row>
    <row r="555" spans="1:32" ht="12" customHeight="1">
      <c r="A555" s="27">
        <v>2022</v>
      </c>
      <c r="B555" s="28" t="s">
        <v>112</v>
      </c>
      <c r="C555" s="39">
        <v>163</v>
      </c>
      <c r="D555" s="39">
        <v>250</v>
      </c>
      <c r="E555" s="39">
        <v>240</v>
      </c>
      <c r="F555" s="39">
        <v>250</v>
      </c>
      <c r="G555" s="39">
        <v>394</v>
      </c>
      <c r="H555" s="39">
        <v>250</v>
      </c>
      <c r="I555" s="77">
        <v>210</v>
      </c>
      <c r="J555" s="77">
        <v>300</v>
      </c>
      <c r="K555" s="77">
        <v>230</v>
      </c>
      <c r="L555" s="77">
        <v>325</v>
      </c>
      <c r="M555" s="77">
        <v>329</v>
      </c>
      <c r="N555" s="77">
        <v>325</v>
      </c>
      <c r="O555" s="77">
        <v>267</v>
      </c>
      <c r="P555" s="77">
        <v>405</v>
      </c>
      <c r="Q555" s="77">
        <v>305</v>
      </c>
      <c r="R555" s="77">
        <v>405</v>
      </c>
      <c r="S555" s="77">
        <v>443</v>
      </c>
      <c r="T555" s="77">
        <v>465</v>
      </c>
      <c r="U555" s="77">
        <v>465</v>
      </c>
      <c r="V555" s="77">
        <v>465</v>
      </c>
      <c r="W555" s="77">
        <v>465</v>
      </c>
      <c r="X555" s="77">
        <v>465</v>
      </c>
      <c r="Y555" s="29">
        <v>465</v>
      </c>
      <c r="Z555" s="29">
        <v>510</v>
      </c>
      <c r="AA555" s="29">
        <v>489</v>
      </c>
      <c r="AB555" s="29">
        <v>540</v>
      </c>
      <c r="AC555" s="29">
        <v>540</v>
      </c>
      <c r="AD555" s="29">
        <v>560</v>
      </c>
      <c r="AE555" s="16">
        <f t="shared" si="310"/>
        <v>20</v>
      </c>
      <c r="AF555" s="33">
        <f t="shared" si="311"/>
        <v>0.037037037037037035</v>
      </c>
    </row>
    <row r="556" spans="1:32" ht="12" customHeight="1">
      <c r="A556" s="27">
        <v>2032</v>
      </c>
      <c r="B556" s="28" t="s">
        <v>113</v>
      </c>
      <c r="C556" s="39">
        <v>1727</v>
      </c>
      <c r="D556" s="39">
        <v>1000</v>
      </c>
      <c r="E556" s="39">
        <v>1440</v>
      </c>
      <c r="F556" s="39">
        <v>1000</v>
      </c>
      <c r="G556" s="39">
        <v>1223</v>
      </c>
      <c r="H556" s="39">
        <v>1500</v>
      </c>
      <c r="I556" s="77">
        <v>2790</v>
      </c>
      <c r="J556" s="77">
        <v>1750</v>
      </c>
      <c r="K556" s="77">
        <v>2336</v>
      </c>
      <c r="L556" s="77">
        <v>1850</v>
      </c>
      <c r="M556" s="77">
        <v>1015</v>
      </c>
      <c r="N556" s="77">
        <v>2000</v>
      </c>
      <c r="O556" s="77">
        <v>1950</v>
      </c>
      <c r="P556" s="77">
        <v>2075</v>
      </c>
      <c r="Q556" s="77">
        <v>2078</v>
      </c>
      <c r="R556" s="77">
        <v>2150</v>
      </c>
      <c r="S556" s="77">
        <v>1513</v>
      </c>
      <c r="T556" s="77">
        <v>2200</v>
      </c>
      <c r="U556" s="77">
        <v>3002</v>
      </c>
      <c r="V556" s="77">
        <v>2200</v>
      </c>
      <c r="W556" s="77">
        <v>2111</v>
      </c>
      <c r="X556" s="77">
        <v>2200</v>
      </c>
      <c r="Y556" s="40">
        <v>2033</v>
      </c>
      <c r="Z556" s="40">
        <v>2200</v>
      </c>
      <c r="AA556" s="40">
        <v>2057</v>
      </c>
      <c r="AB556" s="40">
        <v>2200</v>
      </c>
      <c r="AC556" s="40">
        <v>2300</v>
      </c>
      <c r="AD556" s="40">
        <v>2400</v>
      </c>
      <c r="AE556" s="16">
        <f t="shared" si="310"/>
        <v>200</v>
      </c>
      <c r="AF556" s="33">
        <f t="shared" si="311"/>
        <v>0.09090909090909091</v>
      </c>
    </row>
    <row r="557" spans="1:32" ht="12" customHeight="1">
      <c r="A557" s="27">
        <v>2038</v>
      </c>
      <c r="B557" s="28" t="s">
        <v>288</v>
      </c>
      <c r="C557" s="39">
        <v>7567</v>
      </c>
      <c r="D557" s="39">
        <v>11350</v>
      </c>
      <c r="E557" s="39">
        <v>11350</v>
      </c>
      <c r="F557" s="39">
        <v>11350</v>
      </c>
      <c r="G557" s="39">
        <v>11150</v>
      </c>
      <c r="H557" s="39">
        <v>11350</v>
      </c>
      <c r="I557" s="77">
        <v>8850</v>
      </c>
      <c r="J557" s="77">
        <v>14850</v>
      </c>
      <c r="K557" s="77">
        <v>14850</v>
      </c>
      <c r="L557" s="77">
        <v>19350</v>
      </c>
      <c r="M557" s="77">
        <v>20079</v>
      </c>
      <c r="N557" s="77">
        <v>19350</v>
      </c>
      <c r="O557" s="77">
        <v>21285</v>
      </c>
      <c r="P557" s="77">
        <v>23415</v>
      </c>
      <c r="Q557" s="77">
        <v>28000</v>
      </c>
      <c r="R557" s="77">
        <v>37500</v>
      </c>
      <c r="S557" s="77">
        <v>37500</v>
      </c>
      <c r="T557" s="77">
        <v>43500</v>
      </c>
      <c r="U557" s="77">
        <v>43500</v>
      </c>
      <c r="V557" s="77">
        <v>43500</v>
      </c>
      <c r="W557" s="77">
        <v>43500</v>
      </c>
      <c r="X557" s="77">
        <v>43500</v>
      </c>
      <c r="Y557" s="40">
        <v>43500</v>
      </c>
      <c r="Z557" s="40">
        <v>43500</v>
      </c>
      <c r="AA557" s="40">
        <v>43500</v>
      </c>
      <c r="AB557" s="59">
        <v>43500</v>
      </c>
      <c r="AC557" s="59">
        <v>43500</v>
      </c>
      <c r="AD557" s="59">
        <v>43500</v>
      </c>
      <c r="AE557" s="16">
        <f t="shared" si="310"/>
        <v>0</v>
      </c>
      <c r="AF557" s="33">
        <f t="shared" si="311"/>
        <v>0</v>
      </c>
    </row>
    <row r="558" spans="1:32" ht="12" customHeight="1">
      <c r="A558" s="27">
        <v>2048</v>
      </c>
      <c r="B558" s="28" t="s">
        <v>289</v>
      </c>
      <c r="C558" s="39"/>
      <c r="D558" s="39"/>
      <c r="E558" s="39"/>
      <c r="F558" s="39"/>
      <c r="G558" s="39"/>
      <c r="H558" s="39"/>
      <c r="I558" s="77"/>
      <c r="J558" s="77"/>
      <c r="K558" s="77"/>
      <c r="L558" s="77"/>
      <c r="M558" s="77"/>
      <c r="N558" s="77"/>
      <c r="O558" s="77"/>
      <c r="P558" s="77"/>
      <c r="Q558" s="77"/>
      <c r="R558" s="77">
        <v>7000</v>
      </c>
      <c r="S558" s="77">
        <v>7000</v>
      </c>
      <c r="T558" s="77">
        <v>7000</v>
      </c>
      <c r="U558" s="77">
        <v>7000</v>
      </c>
      <c r="V558" s="77">
        <v>7000</v>
      </c>
      <c r="W558" s="77">
        <v>7000</v>
      </c>
      <c r="X558" s="77">
        <v>7000</v>
      </c>
      <c r="Y558" s="40">
        <v>7000</v>
      </c>
      <c r="Z558" s="40">
        <v>7000</v>
      </c>
      <c r="AA558" s="40">
        <v>7000</v>
      </c>
      <c r="AB558" s="40">
        <v>7000</v>
      </c>
      <c r="AC558" s="40">
        <v>7000</v>
      </c>
      <c r="AD558" s="40">
        <v>7000</v>
      </c>
      <c r="AE558" s="16">
        <f t="shared" si="310"/>
        <v>0</v>
      </c>
      <c r="AF558" s="33">
        <f t="shared" si="311"/>
        <v>0</v>
      </c>
    </row>
    <row r="559" spans="1:32" ht="12" customHeight="1">
      <c r="A559" s="27">
        <v>3002</v>
      </c>
      <c r="B559" s="28" t="s">
        <v>202</v>
      </c>
      <c r="C559" s="39">
        <v>1044</v>
      </c>
      <c r="D559" s="39">
        <v>930</v>
      </c>
      <c r="E559" s="39">
        <v>930</v>
      </c>
      <c r="F559" s="39">
        <v>930</v>
      </c>
      <c r="G559" s="39">
        <v>1299</v>
      </c>
      <c r="H559" s="39">
        <v>930</v>
      </c>
      <c r="I559" s="77">
        <v>775</v>
      </c>
      <c r="J559" s="77">
        <v>930</v>
      </c>
      <c r="K559" s="77">
        <v>1071</v>
      </c>
      <c r="L559" s="77">
        <v>1300</v>
      </c>
      <c r="M559" s="77">
        <v>2486</v>
      </c>
      <c r="N559" s="77">
        <v>2012</v>
      </c>
      <c r="O559" s="77">
        <v>2342</v>
      </c>
      <c r="P559" s="77">
        <v>2310</v>
      </c>
      <c r="Q559" s="77">
        <v>3129</v>
      </c>
      <c r="R559" s="77">
        <v>2400</v>
      </c>
      <c r="S559" s="77">
        <v>2777</v>
      </c>
      <c r="T559" s="77">
        <v>3145</v>
      </c>
      <c r="U559" s="77">
        <v>3009</v>
      </c>
      <c r="V559" s="77">
        <v>2107</v>
      </c>
      <c r="W559" s="77">
        <v>2107</v>
      </c>
      <c r="X559" s="77">
        <v>2425</v>
      </c>
      <c r="Y559" s="40">
        <v>2425</v>
      </c>
      <c r="Z559" s="40">
        <v>3162</v>
      </c>
      <c r="AA559" s="40">
        <v>3162</v>
      </c>
      <c r="AB559" s="40">
        <v>3162</v>
      </c>
      <c r="AC559" s="40">
        <v>3162</v>
      </c>
      <c r="AD559" s="40">
        <v>3162</v>
      </c>
      <c r="AE559" s="16">
        <f t="shared" si="310"/>
        <v>0</v>
      </c>
      <c r="AF559" s="33">
        <f t="shared" si="311"/>
        <v>0</v>
      </c>
    </row>
    <row r="560" spans="1:32" ht="12" customHeight="1">
      <c r="A560" s="27">
        <v>3005</v>
      </c>
      <c r="B560" s="28" t="s">
        <v>203</v>
      </c>
      <c r="C560" s="39">
        <v>473</v>
      </c>
      <c r="D560" s="39">
        <v>500</v>
      </c>
      <c r="E560" s="39">
        <v>497</v>
      </c>
      <c r="F560" s="39">
        <v>500</v>
      </c>
      <c r="G560" s="39">
        <v>407</v>
      </c>
      <c r="H560" s="39">
        <v>3000</v>
      </c>
      <c r="I560" s="77">
        <v>2999</v>
      </c>
      <c r="J560" s="77">
        <v>1500</v>
      </c>
      <c r="K560" s="77">
        <v>1403</v>
      </c>
      <c r="L560" s="77">
        <v>1500</v>
      </c>
      <c r="M560" s="77">
        <v>1375</v>
      </c>
      <c r="N560" s="77">
        <v>1500</v>
      </c>
      <c r="O560" s="77">
        <v>1909</v>
      </c>
      <c r="P560" s="77">
        <v>1500</v>
      </c>
      <c r="Q560" s="77">
        <v>1461</v>
      </c>
      <c r="R560" s="77">
        <v>1500</v>
      </c>
      <c r="S560" s="77">
        <v>1477</v>
      </c>
      <c r="T560" s="77">
        <v>1500</v>
      </c>
      <c r="U560" s="77">
        <v>1329</v>
      </c>
      <c r="V560" s="77">
        <v>1100</v>
      </c>
      <c r="W560" s="77">
        <v>1090</v>
      </c>
      <c r="X560" s="77">
        <v>1100</v>
      </c>
      <c r="Y560" s="40">
        <v>1099</v>
      </c>
      <c r="Z560" s="40">
        <v>1100</v>
      </c>
      <c r="AA560" s="40">
        <v>948</v>
      </c>
      <c r="AB560" s="40">
        <v>1100</v>
      </c>
      <c r="AC560" s="40">
        <v>1100</v>
      </c>
      <c r="AD560" s="40">
        <v>1100</v>
      </c>
      <c r="AE560" s="16">
        <f t="shared" si="310"/>
        <v>0</v>
      </c>
      <c r="AF560" s="33">
        <f t="shared" si="311"/>
        <v>0</v>
      </c>
    </row>
    <row r="561" spans="1:32" ht="12" customHeight="1">
      <c r="A561" s="27">
        <v>3006</v>
      </c>
      <c r="B561" s="28" t="s">
        <v>148</v>
      </c>
      <c r="C561" s="39">
        <v>93</v>
      </c>
      <c r="D561" s="39">
        <v>100</v>
      </c>
      <c r="E561" s="39">
        <v>131</v>
      </c>
      <c r="F561" s="39">
        <v>100</v>
      </c>
      <c r="G561" s="39">
        <v>61</v>
      </c>
      <c r="H561" s="39">
        <v>100</v>
      </c>
      <c r="I561" s="77">
        <v>101</v>
      </c>
      <c r="J561" s="77">
        <v>100</v>
      </c>
      <c r="K561" s="77">
        <v>55</v>
      </c>
      <c r="L561" s="77">
        <v>100</v>
      </c>
      <c r="M561" s="77">
        <v>144</v>
      </c>
      <c r="N561" s="77">
        <v>100</v>
      </c>
      <c r="O561" s="77">
        <v>58</v>
      </c>
      <c r="P561" s="77">
        <v>100</v>
      </c>
      <c r="Q561" s="77">
        <v>143</v>
      </c>
      <c r="R561" s="77">
        <v>150</v>
      </c>
      <c r="S561" s="77">
        <v>147</v>
      </c>
      <c r="T561" s="77">
        <v>150</v>
      </c>
      <c r="U561" s="77">
        <v>153</v>
      </c>
      <c r="V561" s="77">
        <v>150</v>
      </c>
      <c r="W561" s="77">
        <v>157</v>
      </c>
      <c r="X561" s="77">
        <v>150</v>
      </c>
      <c r="Y561" s="29">
        <v>150</v>
      </c>
      <c r="Z561" s="29">
        <v>200</v>
      </c>
      <c r="AA561" s="29">
        <v>164</v>
      </c>
      <c r="AB561" s="29">
        <v>200</v>
      </c>
      <c r="AC561" s="29">
        <v>200</v>
      </c>
      <c r="AD561" s="29">
        <v>200</v>
      </c>
      <c r="AE561" s="16">
        <f t="shared" si="310"/>
        <v>0</v>
      </c>
      <c r="AF561" s="33">
        <f t="shared" si="311"/>
        <v>0</v>
      </c>
    </row>
    <row r="562" spans="1:32" ht="12" customHeight="1">
      <c r="A562" s="27">
        <v>3038</v>
      </c>
      <c r="B562" s="28" t="s">
        <v>290</v>
      </c>
      <c r="C562" s="39"/>
      <c r="D562" s="39"/>
      <c r="E562" s="39"/>
      <c r="F562" s="39"/>
      <c r="G562" s="39">
        <v>0</v>
      </c>
      <c r="H562" s="39">
        <v>1000</v>
      </c>
      <c r="I562" s="77">
        <v>1978</v>
      </c>
      <c r="J562" s="77">
        <v>1500</v>
      </c>
      <c r="K562" s="77">
        <v>1549</v>
      </c>
      <c r="L562" s="77">
        <v>1700</v>
      </c>
      <c r="M562" s="77">
        <v>1431</v>
      </c>
      <c r="N562" s="77">
        <v>1700</v>
      </c>
      <c r="O562" s="77">
        <v>1421</v>
      </c>
      <c r="P562" s="77">
        <v>1700</v>
      </c>
      <c r="Q562" s="77">
        <v>1439</v>
      </c>
      <c r="R562" s="77">
        <v>1700</v>
      </c>
      <c r="S562" s="77">
        <v>1841</v>
      </c>
      <c r="T562" s="77">
        <v>1700</v>
      </c>
      <c r="U562" s="77">
        <v>721</v>
      </c>
      <c r="V562" s="77">
        <v>1000</v>
      </c>
      <c r="W562" s="77">
        <v>946</v>
      </c>
      <c r="X562" s="77">
        <v>1000</v>
      </c>
      <c r="Y562" s="40">
        <v>976</v>
      </c>
      <c r="Z562" s="40">
        <v>750</v>
      </c>
      <c r="AA562" s="40">
        <v>357</v>
      </c>
      <c r="AB562" s="40">
        <v>750</v>
      </c>
      <c r="AC562" s="40">
        <v>700</v>
      </c>
      <c r="AD562" s="40">
        <v>750</v>
      </c>
      <c r="AE562" s="16">
        <f t="shared" si="310"/>
        <v>0</v>
      </c>
      <c r="AF562" s="33">
        <f t="shared" si="311"/>
        <v>0</v>
      </c>
    </row>
    <row r="563" spans="1:32" s="26" customFormat="1" ht="12" customHeight="1">
      <c r="A563" s="27">
        <v>3039</v>
      </c>
      <c r="B563" s="28" t="s">
        <v>126</v>
      </c>
      <c r="C563" s="39">
        <v>3115</v>
      </c>
      <c r="D563" s="39">
        <v>2500</v>
      </c>
      <c r="E563" s="39">
        <v>3108</v>
      </c>
      <c r="F563" s="39">
        <v>3000</v>
      </c>
      <c r="G563" s="39">
        <v>4918</v>
      </c>
      <c r="H563" s="39">
        <v>3000</v>
      </c>
      <c r="I563" s="77">
        <v>4727</v>
      </c>
      <c r="J563" s="77">
        <v>3250</v>
      </c>
      <c r="K563" s="77">
        <v>3305</v>
      </c>
      <c r="L563" s="77">
        <v>3500</v>
      </c>
      <c r="M563" s="77">
        <v>4658</v>
      </c>
      <c r="N563" s="77">
        <v>3700</v>
      </c>
      <c r="O563" s="77">
        <v>3749</v>
      </c>
      <c r="P563" s="77">
        <v>3700</v>
      </c>
      <c r="Q563" s="77">
        <v>3458</v>
      </c>
      <c r="R563" s="77">
        <v>4500</v>
      </c>
      <c r="S563" s="77">
        <v>5670</v>
      </c>
      <c r="T563" s="77">
        <v>5720</v>
      </c>
      <c r="U563" s="77">
        <v>6828</v>
      </c>
      <c r="V563" s="77">
        <v>8100</v>
      </c>
      <c r="W563" s="77">
        <v>7452</v>
      </c>
      <c r="X563" s="77">
        <v>9900</v>
      </c>
      <c r="Y563" s="40">
        <v>7911</v>
      </c>
      <c r="Z563" s="40">
        <v>9350</v>
      </c>
      <c r="AA563" s="40">
        <v>9376</v>
      </c>
      <c r="AB563" s="59">
        <v>11750</v>
      </c>
      <c r="AC563" s="59">
        <v>11750</v>
      </c>
      <c r="AD563" s="59">
        <v>12200</v>
      </c>
      <c r="AE563" s="16">
        <f t="shared" si="310"/>
        <v>450</v>
      </c>
      <c r="AF563" s="33">
        <f t="shared" si="311"/>
        <v>0.03829787234042553</v>
      </c>
    </row>
    <row r="564" spans="1:32" s="26" customFormat="1" ht="12" customHeight="1">
      <c r="A564" s="27">
        <v>3040</v>
      </c>
      <c r="B564" s="28" t="s">
        <v>235</v>
      </c>
      <c r="C564" s="39">
        <v>178</v>
      </c>
      <c r="D564" s="39">
        <v>220</v>
      </c>
      <c r="E564" s="39">
        <v>292</v>
      </c>
      <c r="F564" s="39">
        <v>220</v>
      </c>
      <c r="G564" s="39">
        <v>40</v>
      </c>
      <c r="H564" s="39">
        <v>220</v>
      </c>
      <c r="I564" s="77">
        <v>126</v>
      </c>
      <c r="J564" s="77">
        <v>220</v>
      </c>
      <c r="K564" s="77">
        <v>220</v>
      </c>
      <c r="L564" s="77">
        <v>250</v>
      </c>
      <c r="M564" s="77">
        <v>0</v>
      </c>
      <c r="N564" s="77">
        <v>391</v>
      </c>
      <c r="O564" s="77">
        <v>710</v>
      </c>
      <c r="P564" s="77">
        <v>640</v>
      </c>
      <c r="Q564" s="77">
        <v>409</v>
      </c>
      <c r="R564" s="77">
        <v>675</v>
      </c>
      <c r="S564" s="77">
        <v>868</v>
      </c>
      <c r="T564" s="77">
        <v>960</v>
      </c>
      <c r="U564" s="77">
        <v>968</v>
      </c>
      <c r="V564" s="77">
        <v>673</v>
      </c>
      <c r="W564" s="77">
        <v>775</v>
      </c>
      <c r="X564" s="77">
        <v>800</v>
      </c>
      <c r="Y564" s="29">
        <v>800</v>
      </c>
      <c r="Z564" s="39">
        <v>1872</v>
      </c>
      <c r="AA564" s="39">
        <v>1873</v>
      </c>
      <c r="AB564" s="39">
        <v>1872</v>
      </c>
      <c r="AC564" s="39">
        <v>1800</v>
      </c>
      <c r="AD564" s="39">
        <v>1872</v>
      </c>
      <c r="AE564" s="16">
        <f t="shared" si="310"/>
        <v>0</v>
      </c>
      <c r="AF564" s="33">
        <f t="shared" si="311"/>
        <v>0</v>
      </c>
    </row>
    <row r="565" spans="1:32" s="26" customFormat="1" ht="12" customHeight="1">
      <c r="A565" s="34"/>
      <c r="B565" s="28" t="s">
        <v>141</v>
      </c>
      <c r="C565" s="38">
        <f aca="true" t="shared" si="315" ref="C565:H565">SUM(C554:C564)</f>
        <v>38783</v>
      </c>
      <c r="D565" s="38">
        <f t="shared" si="315"/>
        <v>41850</v>
      </c>
      <c r="E565" s="38">
        <f t="shared" si="315"/>
        <v>44954</v>
      </c>
      <c r="F565" s="38">
        <f t="shared" si="315"/>
        <v>42350</v>
      </c>
      <c r="G565" s="38">
        <f>SUM(G554:G564)</f>
        <v>48548</v>
      </c>
      <c r="H565" s="38">
        <f t="shared" si="315"/>
        <v>49850</v>
      </c>
      <c r="I565" s="78">
        <f aca="true" t="shared" si="316" ref="I565:O565">SUM(I554:I564)</f>
        <v>49328</v>
      </c>
      <c r="J565" s="78">
        <f t="shared" si="316"/>
        <v>55300</v>
      </c>
      <c r="K565" s="78">
        <f t="shared" si="316"/>
        <v>55464</v>
      </c>
      <c r="L565" s="78">
        <f t="shared" si="316"/>
        <v>60775</v>
      </c>
      <c r="M565" s="78">
        <f t="shared" si="316"/>
        <v>50528</v>
      </c>
      <c r="N565" s="78">
        <f t="shared" si="316"/>
        <v>61978</v>
      </c>
      <c r="O565" s="78">
        <f t="shared" si="316"/>
        <v>64589</v>
      </c>
      <c r="P565" s="78">
        <f aca="true" t="shared" si="317" ref="P565:AB565">SUM(P554:P564)</f>
        <v>67845</v>
      </c>
      <c r="Q565" s="78">
        <f t="shared" si="317"/>
        <v>71900</v>
      </c>
      <c r="R565" s="78">
        <f t="shared" si="317"/>
        <v>92980</v>
      </c>
      <c r="S565" s="78">
        <f t="shared" si="317"/>
        <v>91098</v>
      </c>
      <c r="T565" s="78">
        <f t="shared" si="317"/>
        <v>98340</v>
      </c>
      <c r="U565" s="78">
        <f t="shared" si="317"/>
        <v>92040</v>
      </c>
      <c r="V565" s="78">
        <f t="shared" si="317"/>
        <v>92295</v>
      </c>
      <c r="W565" s="78">
        <f t="shared" si="317"/>
        <v>90399</v>
      </c>
      <c r="X565" s="78">
        <f t="shared" si="317"/>
        <v>94540</v>
      </c>
      <c r="Y565" s="41">
        <f t="shared" si="317"/>
        <v>85919</v>
      </c>
      <c r="Z565" s="41">
        <f t="shared" si="317"/>
        <v>95644</v>
      </c>
      <c r="AA565" s="41">
        <f t="shared" si="317"/>
        <v>92446</v>
      </c>
      <c r="AB565" s="41">
        <f t="shared" si="317"/>
        <v>100574</v>
      </c>
      <c r="AC565" s="41">
        <f>SUM(AC554:AC564)</f>
        <v>99052</v>
      </c>
      <c r="AD565" s="41">
        <f>SUM(AD554:AD564)</f>
        <v>101244</v>
      </c>
      <c r="AE565" s="23">
        <f>SUM(AD565-AB565)</f>
        <v>670</v>
      </c>
      <c r="AF565" s="35">
        <f>SUM(AE565/AB565)</f>
        <v>0.006661761489052837</v>
      </c>
    </row>
    <row r="566" spans="1:32" s="26" customFormat="1" ht="12" customHeight="1">
      <c r="A566" s="34">
        <v>641</v>
      </c>
      <c r="B566" s="28" t="s">
        <v>84</v>
      </c>
      <c r="C566" s="38">
        <f aca="true" t="shared" si="318" ref="C566:I566">SUM(C553+C565)</f>
        <v>71214</v>
      </c>
      <c r="D566" s="38">
        <f t="shared" si="318"/>
        <v>74761</v>
      </c>
      <c r="E566" s="38">
        <f t="shared" si="318"/>
        <v>77046</v>
      </c>
      <c r="F566" s="38">
        <f t="shared" si="318"/>
        <v>76964.8575</v>
      </c>
      <c r="G566" s="38">
        <f t="shared" si="318"/>
        <v>75543</v>
      </c>
      <c r="H566" s="38">
        <f t="shared" si="318"/>
        <v>85504</v>
      </c>
      <c r="I566" s="38">
        <f t="shared" si="318"/>
        <v>84259</v>
      </c>
      <c r="J566" s="78">
        <f aca="true" t="shared" si="319" ref="J566:X566">SUM(J565+J553)</f>
        <v>92961.35250000001</v>
      </c>
      <c r="K566" s="78">
        <f t="shared" si="319"/>
        <v>95643</v>
      </c>
      <c r="L566" s="78">
        <f t="shared" si="319"/>
        <v>99880</v>
      </c>
      <c r="M566" s="78">
        <f t="shared" si="319"/>
        <v>87406</v>
      </c>
      <c r="N566" s="78">
        <f t="shared" si="319"/>
        <v>105090.7485</v>
      </c>
      <c r="O566" s="78">
        <f t="shared" si="319"/>
        <v>109649</v>
      </c>
      <c r="P566" s="78">
        <f t="shared" si="319"/>
        <v>112106.374</v>
      </c>
      <c r="Q566" s="78">
        <f t="shared" si="319"/>
        <v>112568</v>
      </c>
      <c r="R566" s="78">
        <f t="shared" si="319"/>
        <v>139765.7665</v>
      </c>
      <c r="S566" s="78">
        <f t="shared" si="319"/>
        <v>138894</v>
      </c>
      <c r="T566" s="78">
        <f t="shared" si="319"/>
        <v>146996.7235</v>
      </c>
      <c r="U566" s="78">
        <f t="shared" si="319"/>
        <v>139224</v>
      </c>
      <c r="V566" s="78">
        <f t="shared" si="319"/>
        <v>141178.865</v>
      </c>
      <c r="W566" s="78">
        <f t="shared" si="319"/>
        <v>140833</v>
      </c>
      <c r="X566" s="78">
        <f t="shared" si="319"/>
        <v>143423.865</v>
      </c>
      <c r="Y566" s="41">
        <f aca="true" t="shared" si="320" ref="Y566:AD566">SUM(Y553+Y565)</f>
        <v>134945</v>
      </c>
      <c r="Z566" s="41">
        <f t="shared" si="320"/>
        <v>145481.644</v>
      </c>
      <c r="AA566" s="41">
        <f t="shared" si="320"/>
        <v>142573</v>
      </c>
      <c r="AB566" s="41">
        <f t="shared" si="320"/>
        <v>150988.648</v>
      </c>
      <c r="AC566" s="41">
        <f t="shared" si="320"/>
        <v>148856.2725</v>
      </c>
      <c r="AD566" s="41">
        <f t="shared" si="320"/>
        <v>152558.602</v>
      </c>
      <c r="AE566" s="23">
        <f>SUM(AD566-AB566)</f>
        <v>1569.954000000027</v>
      </c>
      <c r="AF566" s="35">
        <f>SUM(AE566/AB566)</f>
        <v>0.010397828053934407</v>
      </c>
    </row>
    <row r="567" spans="1:32" ht="12" customHeight="1">
      <c r="A567" s="3">
        <v>645</v>
      </c>
      <c r="B567" s="32" t="s">
        <v>85</v>
      </c>
      <c r="C567" s="3" t="s">
        <v>1</v>
      </c>
      <c r="D567" s="6" t="s">
        <v>2</v>
      </c>
      <c r="E567" s="6" t="s">
        <v>1</v>
      </c>
      <c r="F567" s="6" t="s">
        <v>2</v>
      </c>
      <c r="G567" s="6" t="s">
        <v>1</v>
      </c>
      <c r="H567" s="6" t="s">
        <v>2</v>
      </c>
      <c r="I567" s="6" t="s">
        <v>1</v>
      </c>
      <c r="J567" s="6" t="s">
        <v>2</v>
      </c>
      <c r="K567" s="6" t="s">
        <v>1</v>
      </c>
      <c r="L567" s="6" t="s">
        <v>2</v>
      </c>
      <c r="M567" s="6" t="s">
        <v>1</v>
      </c>
      <c r="N567" s="6" t="s">
        <v>2</v>
      </c>
      <c r="O567" s="6" t="s">
        <v>1</v>
      </c>
      <c r="P567" s="6" t="s">
        <v>2</v>
      </c>
      <c r="Q567" s="6" t="s">
        <v>44</v>
      </c>
      <c r="R567" s="6" t="s">
        <v>2</v>
      </c>
      <c r="S567" s="6" t="s">
        <v>1</v>
      </c>
      <c r="T567" s="6" t="s">
        <v>2</v>
      </c>
      <c r="U567" s="6" t="s">
        <v>44</v>
      </c>
      <c r="V567" s="6" t="s">
        <v>2</v>
      </c>
      <c r="W567" s="6" t="s">
        <v>1</v>
      </c>
      <c r="X567" s="6" t="s">
        <v>2</v>
      </c>
      <c r="Y567" s="6" t="s">
        <v>1</v>
      </c>
      <c r="Z567" s="6" t="s">
        <v>2</v>
      </c>
      <c r="AA567" s="6" t="s">
        <v>1</v>
      </c>
      <c r="AB567" s="6" t="s">
        <v>2</v>
      </c>
      <c r="AC567" s="3" t="s">
        <v>190</v>
      </c>
      <c r="AD567" s="3" t="s">
        <v>2</v>
      </c>
      <c r="AE567" s="6" t="s">
        <v>4</v>
      </c>
      <c r="AF567" s="7" t="s">
        <v>5</v>
      </c>
    </row>
    <row r="568" spans="1:32" ht="12" customHeight="1">
      <c r="A568" s="3"/>
      <c r="B568" s="32"/>
      <c r="C568" s="3" t="s">
        <v>6</v>
      </c>
      <c r="D568" s="6" t="s">
        <v>7</v>
      </c>
      <c r="E568" s="6" t="s">
        <v>7</v>
      </c>
      <c r="F568" s="6" t="s">
        <v>8</v>
      </c>
      <c r="G568" s="6" t="s">
        <v>8</v>
      </c>
      <c r="H568" s="6" t="s">
        <v>9</v>
      </c>
      <c r="I568" s="6" t="s">
        <v>9</v>
      </c>
      <c r="J568" s="6" t="s">
        <v>10</v>
      </c>
      <c r="K568" s="6" t="s">
        <v>10</v>
      </c>
      <c r="L568" s="6" t="s">
        <v>11</v>
      </c>
      <c r="M568" s="6" t="s">
        <v>11</v>
      </c>
      <c r="N568" s="6" t="s">
        <v>45</v>
      </c>
      <c r="O568" s="6" t="s">
        <v>12</v>
      </c>
      <c r="P568" s="6" t="s">
        <v>46</v>
      </c>
      <c r="Q568" s="6" t="s">
        <v>46</v>
      </c>
      <c r="R568" s="6" t="s">
        <v>47</v>
      </c>
      <c r="S568" s="6" t="s">
        <v>14</v>
      </c>
      <c r="T568" s="6" t="s">
        <v>15</v>
      </c>
      <c r="U568" s="6" t="s">
        <v>15</v>
      </c>
      <c r="V568" s="6" t="s">
        <v>16</v>
      </c>
      <c r="W568" s="6" t="s">
        <v>16</v>
      </c>
      <c r="X568" s="6" t="s">
        <v>17</v>
      </c>
      <c r="Y568" s="6" t="s">
        <v>17</v>
      </c>
      <c r="Z568" s="6" t="s">
        <v>18</v>
      </c>
      <c r="AA568" s="6" t="s">
        <v>18</v>
      </c>
      <c r="AB568" s="6" t="s">
        <v>19</v>
      </c>
      <c r="AC568" s="6" t="s">
        <v>19</v>
      </c>
      <c r="AD568" s="6" t="s">
        <v>441</v>
      </c>
      <c r="AE568" s="6" t="s">
        <v>442</v>
      </c>
      <c r="AF568" s="7" t="s">
        <v>442</v>
      </c>
    </row>
    <row r="569" spans="1:32" ht="12" customHeight="1">
      <c r="A569" s="27">
        <v>1001</v>
      </c>
      <c r="B569" s="28" t="s">
        <v>93</v>
      </c>
      <c r="C569" s="39">
        <v>39988</v>
      </c>
      <c r="D569" s="39">
        <v>35195</v>
      </c>
      <c r="E569" s="37">
        <v>31581</v>
      </c>
      <c r="F569" s="37">
        <v>37205</v>
      </c>
      <c r="G569" s="37">
        <v>41102</v>
      </c>
      <c r="H569" s="37">
        <v>38325</v>
      </c>
      <c r="I569" s="60">
        <v>38477</v>
      </c>
      <c r="J569" s="60">
        <v>42018</v>
      </c>
      <c r="K569" s="60">
        <v>41743</v>
      </c>
      <c r="L569" s="60">
        <v>43261</v>
      </c>
      <c r="M569" s="60">
        <v>43566</v>
      </c>
      <c r="N569" s="60">
        <v>44335</v>
      </c>
      <c r="O569" s="60">
        <v>45486</v>
      </c>
      <c r="P569" s="60">
        <v>45445</v>
      </c>
      <c r="Q569" s="60">
        <v>44668</v>
      </c>
      <c r="R569" s="60">
        <v>46207</v>
      </c>
      <c r="S569" s="60">
        <v>46205</v>
      </c>
      <c r="T569" s="60">
        <v>48055</v>
      </c>
      <c r="U569" s="60">
        <v>46729</v>
      </c>
      <c r="V569" s="60">
        <v>50177</v>
      </c>
      <c r="W569" s="60">
        <v>48127</v>
      </c>
      <c r="X569" s="60">
        <v>50177</v>
      </c>
      <c r="Y569" s="40">
        <v>51760</v>
      </c>
      <c r="Z569" s="40">
        <v>42905</v>
      </c>
      <c r="AA569" s="40">
        <v>42585</v>
      </c>
      <c r="AB569" s="40">
        <v>44020</v>
      </c>
      <c r="AC569" s="40">
        <v>44020</v>
      </c>
      <c r="AD569" s="40">
        <v>44770</v>
      </c>
      <c r="AE569" s="16">
        <f>SUM(AD569-AB569)</f>
        <v>750</v>
      </c>
      <c r="AF569" s="33">
        <f>SUM(AE569/AB569)</f>
        <v>0.017037710131758293</v>
      </c>
    </row>
    <row r="570" spans="1:32" ht="12" customHeight="1">
      <c r="A570" s="27">
        <v>1002</v>
      </c>
      <c r="B570" s="28" t="s">
        <v>94</v>
      </c>
      <c r="C570" s="39">
        <v>19910</v>
      </c>
      <c r="D570" s="39">
        <v>26520</v>
      </c>
      <c r="E570" s="37">
        <v>28558</v>
      </c>
      <c r="F570" s="37">
        <v>27318</v>
      </c>
      <c r="G570" s="37">
        <v>24368</v>
      </c>
      <c r="H570" s="37">
        <v>28140</v>
      </c>
      <c r="I570" s="60">
        <v>19284</v>
      </c>
      <c r="J570" s="60">
        <v>29608</v>
      </c>
      <c r="K570" s="60">
        <v>23267</v>
      </c>
      <c r="L570" s="60">
        <v>30688</v>
      </c>
      <c r="M570" s="60">
        <v>26158</v>
      </c>
      <c r="N570" s="60">
        <v>34346</v>
      </c>
      <c r="O570" s="60">
        <v>31691</v>
      </c>
      <c r="P570" s="60">
        <v>37252</v>
      </c>
      <c r="Q570" s="60">
        <v>32394</v>
      </c>
      <c r="R570" s="60">
        <v>36833</v>
      </c>
      <c r="S570" s="60">
        <v>26405</v>
      </c>
      <c r="T570" s="60">
        <v>38461</v>
      </c>
      <c r="U570" s="60">
        <v>33802</v>
      </c>
      <c r="V570" s="60">
        <v>39094</v>
      </c>
      <c r="W570" s="60">
        <v>28974</v>
      </c>
      <c r="X570" s="60">
        <v>39094</v>
      </c>
      <c r="Y570" s="40">
        <v>35050</v>
      </c>
      <c r="Z570" s="40">
        <v>39860</v>
      </c>
      <c r="AA570" s="40">
        <v>34410</v>
      </c>
      <c r="AB570" s="40">
        <v>47486</v>
      </c>
      <c r="AC570" s="40">
        <v>47000</v>
      </c>
      <c r="AD570" s="40">
        <v>48950</v>
      </c>
      <c r="AE570" s="16">
        <f aca="true" t="shared" si="321" ref="AE570:AE594">SUM(AD570-AB570)</f>
        <v>1464</v>
      </c>
      <c r="AF570" s="33">
        <f aca="true" t="shared" si="322" ref="AF570:AF594">SUM(AE570/AB570)</f>
        <v>0.030830139409510172</v>
      </c>
    </row>
    <row r="571" spans="1:32" s="26" customFormat="1" ht="12" customHeight="1">
      <c r="A571" s="27">
        <v>1003</v>
      </c>
      <c r="B571" s="28" t="s">
        <v>195</v>
      </c>
      <c r="C571" s="39">
        <v>157</v>
      </c>
      <c r="D571" s="39">
        <v>180</v>
      </c>
      <c r="E571" s="37"/>
      <c r="F571" s="37">
        <v>180</v>
      </c>
      <c r="G571" s="37">
        <v>121</v>
      </c>
      <c r="H571" s="37">
        <v>185</v>
      </c>
      <c r="I571" s="60">
        <v>7</v>
      </c>
      <c r="J571" s="60">
        <v>190</v>
      </c>
      <c r="K571" s="60">
        <v>312</v>
      </c>
      <c r="L571" s="60">
        <v>225</v>
      </c>
      <c r="M571" s="60">
        <v>254</v>
      </c>
      <c r="N571" s="60">
        <v>230</v>
      </c>
      <c r="O571" s="60">
        <v>220</v>
      </c>
      <c r="P571" s="60">
        <v>237</v>
      </c>
      <c r="Q571" s="60">
        <v>136</v>
      </c>
      <c r="R571" s="60">
        <v>247</v>
      </c>
      <c r="S571" s="60">
        <v>261</v>
      </c>
      <c r="T571" s="60">
        <v>257</v>
      </c>
      <c r="U571" s="60">
        <v>179</v>
      </c>
      <c r="V571" s="60">
        <v>267</v>
      </c>
      <c r="W571" s="60">
        <v>239</v>
      </c>
      <c r="X571" s="60">
        <v>267</v>
      </c>
      <c r="Y571" s="29">
        <v>0</v>
      </c>
      <c r="Z571" s="29">
        <v>271</v>
      </c>
      <c r="AA571" s="29">
        <v>250</v>
      </c>
      <c r="AB571" s="29">
        <v>280</v>
      </c>
      <c r="AC571" s="29">
        <v>280</v>
      </c>
      <c r="AD571" s="29">
        <v>285</v>
      </c>
      <c r="AE571" s="16">
        <f t="shared" si="321"/>
        <v>5</v>
      </c>
      <c r="AF571" s="33">
        <f t="shared" si="322"/>
        <v>0.017857142857142856</v>
      </c>
    </row>
    <row r="572" spans="1:32" ht="12" customHeight="1">
      <c r="A572" s="27">
        <v>1020</v>
      </c>
      <c r="B572" s="28" t="s">
        <v>96</v>
      </c>
      <c r="C572" s="39">
        <v>3852</v>
      </c>
      <c r="D572" s="39">
        <v>4735</v>
      </c>
      <c r="E572" s="37">
        <v>5378</v>
      </c>
      <c r="F572" s="37">
        <v>4950</v>
      </c>
      <c r="G572" s="37">
        <v>5811</v>
      </c>
      <c r="H572" s="37">
        <v>5099</v>
      </c>
      <c r="I572" s="60">
        <v>5072</v>
      </c>
      <c r="J572" s="60">
        <f>SUM(J569:J571)*0.0765</f>
        <v>5493.924</v>
      </c>
      <c r="K572" s="60">
        <v>5818</v>
      </c>
      <c r="L572" s="60">
        <v>5674</v>
      </c>
      <c r="M572" s="60">
        <v>5998</v>
      </c>
      <c r="N572" s="60">
        <f>SUM(N569:N571)*0.0765</f>
        <v>6036.6915</v>
      </c>
      <c r="O572" s="60">
        <v>5383</v>
      </c>
      <c r="P572" s="60">
        <v>6353</v>
      </c>
      <c r="Q572" s="60">
        <v>6743</v>
      </c>
      <c r="R572" s="60">
        <f>SUM(R569:R571)*0.0765</f>
        <v>6371.4555</v>
      </c>
      <c r="S572" s="60">
        <v>6476</v>
      </c>
      <c r="T572" s="60">
        <f>SUM(T569:T571)*0.0765</f>
        <v>6638.1345</v>
      </c>
      <c r="U572" s="60">
        <v>7600</v>
      </c>
      <c r="V572" s="60">
        <f>SUM(V569:V571)*0.0765</f>
        <v>6849.657</v>
      </c>
      <c r="W572" s="60">
        <v>6548</v>
      </c>
      <c r="X572" s="60">
        <f>SUM(X569:X571)*0.0765</f>
        <v>6849.657</v>
      </c>
      <c r="Y572" s="40">
        <v>6850</v>
      </c>
      <c r="Z572" s="40">
        <f>SUM(Z569:Z571)*0.0765</f>
        <v>6352.254</v>
      </c>
      <c r="AA572" s="40">
        <v>6625</v>
      </c>
      <c r="AB572" s="40">
        <f>SUM(AB569:AB571)*0.0765</f>
        <v>7021.629</v>
      </c>
      <c r="AC572" s="40">
        <f>SUM(AC569:AC571)*0.0765</f>
        <v>6984.45</v>
      </c>
      <c r="AD572" s="40">
        <f>SUM(AD569:AD571)*0.0765</f>
        <v>7191.3825</v>
      </c>
      <c r="AE572" s="16">
        <f t="shared" si="321"/>
        <v>169.7534999999998</v>
      </c>
      <c r="AF572" s="33">
        <f t="shared" si="322"/>
        <v>0.024175800230972017</v>
      </c>
    </row>
    <row r="573" spans="1:32" s="26" customFormat="1" ht="12" customHeight="1">
      <c r="A573" s="34"/>
      <c r="B573" s="28" t="s">
        <v>133</v>
      </c>
      <c r="C573" s="38">
        <f aca="true" t="shared" si="323" ref="C573:H573">SUM(C569:C572)</f>
        <v>63907</v>
      </c>
      <c r="D573" s="38">
        <f t="shared" si="323"/>
        <v>66630</v>
      </c>
      <c r="E573" s="57">
        <f t="shared" si="323"/>
        <v>65517</v>
      </c>
      <c r="F573" s="57">
        <f t="shared" si="323"/>
        <v>69653</v>
      </c>
      <c r="G573" s="57">
        <f>SUM(G569:G572)</f>
        <v>71402</v>
      </c>
      <c r="H573" s="57">
        <f t="shared" si="323"/>
        <v>71749</v>
      </c>
      <c r="I573" s="76">
        <f aca="true" t="shared" si="324" ref="I573:X573">SUM(I569:I572)</f>
        <v>62840</v>
      </c>
      <c r="J573" s="76">
        <f t="shared" si="324"/>
        <v>77309.924</v>
      </c>
      <c r="K573" s="76">
        <f t="shared" si="324"/>
        <v>71140</v>
      </c>
      <c r="L573" s="76">
        <f t="shared" si="324"/>
        <v>79848</v>
      </c>
      <c r="M573" s="76">
        <f t="shared" si="324"/>
        <v>75976</v>
      </c>
      <c r="N573" s="76">
        <f t="shared" si="324"/>
        <v>84947.6915</v>
      </c>
      <c r="O573" s="76">
        <f t="shared" si="324"/>
        <v>82780</v>
      </c>
      <c r="P573" s="76">
        <f t="shared" si="324"/>
        <v>89287</v>
      </c>
      <c r="Q573" s="76">
        <f t="shared" si="324"/>
        <v>83941</v>
      </c>
      <c r="R573" s="76">
        <f t="shared" si="324"/>
        <v>89658.4555</v>
      </c>
      <c r="S573" s="76">
        <f t="shared" si="324"/>
        <v>79347</v>
      </c>
      <c r="T573" s="76">
        <f t="shared" si="324"/>
        <v>93411.1345</v>
      </c>
      <c r="U573" s="76">
        <f t="shared" si="324"/>
        <v>88310</v>
      </c>
      <c r="V573" s="76">
        <f t="shared" si="324"/>
        <v>96387.657</v>
      </c>
      <c r="W573" s="76">
        <f t="shared" si="324"/>
        <v>83888</v>
      </c>
      <c r="X573" s="76">
        <f t="shared" si="324"/>
        <v>96387.657</v>
      </c>
      <c r="Y573" s="41">
        <f aca="true" t="shared" si="325" ref="Y573:AD573">SUM(Y569:Y572)</f>
        <v>93660</v>
      </c>
      <c r="Z573" s="41">
        <f t="shared" si="325"/>
        <v>89388.254</v>
      </c>
      <c r="AA573" s="41">
        <f t="shared" si="325"/>
        <v>83870</v>
      </c>
      <c r="AB573" s="41">
        <f t="shared" si="325"/>
        <v>98807.629</v>
      </c>
      <c r="AC573" s="41">
        <f t="shared" si="325"/>
        <v>98284.45</v>
      </c>
      <c r="AD573" s="41">
        <f t="shared" si="325"/>
        <v>101196.3825</v>
      </c>
      <c r="AE573" s="23">
        <f t="shared" si="321"/>
        <v>2388.753500000006</v>
      </c>
      <c r="AF573" s="35">
        <f t="shared" si="322"/>
        <v>0.024175800230972107</v>
      </c>
    </row>
    <row r="574" spans="1:32" ht="12" customHeight="1">
      <c r="A574" s="27">
        <v>2002</v>
      </c>
      <c r="B574" s="28" t="s">
        <v>99</v>
      </c>
      <c r="C574" s="39">
        <v>1503</v>
      </c>
      <c r="D574" s="39">
        <v>1300</v>
      </c>
      <c r="E574" s="39">
        <v>1036</v>
      </c>
      <c r="F574" s="39">
        <v>1300</v>
      </c>
      <c r="G574" s="39">
        <v>1004</v>
      </c>
      <c r="H574" s="39">
        <v>1300</v>
      </c>
      <c r="I574" s="58">
        <v>1300</v>
      </c>
      <c r="J574" s="58">
        <v>1300</v>
      </c>
      <c r="K574" s="58">
        <v>1313</v>
      </c>
      <c r="L574" s="58">
        <v>1300</v>
      </c>
      <c r="M574" s="58">
        <v>1209</v>
      </c>
      <c r="N574" s="58">
        <v>1500</v>
      </c>
      <c r="O574" s="58">
        <v>1344</v>
      </c>
      <c r="P574" s="58">
        <v>2000</v>
      </c>
      <c r="Q574" s="58">
        <v>2314</v>
      </c>
      <c r="R574" s="58">
        <v>2000</v>
      </c>
      <c r="S574" s="58">
        <v>1814</v>
      </c>
      <c r="T574" s="58">
        <v>2120</v>
      </c>
      <c r="U574" s="58">
        <v>2211</v>
      </c>
      <c r="V574" s="58">
        <v>2400</v>
      </c>
      <c r="W574" s="58">
        <v>2497</v>
      </c>
      <c r="X574" s="58">
        <v>2400</v>
      </c>
      <c r="Y574" s="40">
        <v>2479</v>
      </c>
      <c r="Z574" s="40">
        <v>2500</v>
      </c>
      <c r="AA574" s="40">
        <v>3016</v>
      </c>
      <c r="AB574" s="40">
        <v>2500</v>
      </c>
      <c r="AC574" s="40">
        <v>2500</v>
      </c>
      <c r="AD574" s="40">
        <v>3000</v>
      </c>
      <c r="AE574" s="16">
        <f t="shared" si="321"/>
        <v>500</v>
      </c>
      <c r="AF574" s="33">
        <f t="shared" si="322"/>
        <v>0.2</v>
      </c>
    </row>
    <row r="575" spans="1:32" ht="12" customHeight="1">
      <c r="A575" s="27">
        <v>2003</v>
      </c>
      <c r="B575" s="28" t="s">
        <v>282</v>
      </c>
      <c r="C575" s="39">
        <v>1107</v>
      </c>
      <c r="D575" s="39">
        <v>1500</v>
      </c>
      <c r="E575" s="39">
        <v>407</v>
      </c>
      <c r="F575" s="39">
        <v>1500</v>
      </c>
      <c r="G575" s="39">
        <v>952</v>
      </c>
      <c r="H575" s="39">
        <v>1500</v>
      </c>
      <c r="I575" s="58">
        <v>2188</v>
      </c>
      <c r="J575" s="58">
        <v>2000</v>
      </c>
      <c r="K575" s="58">
        <v>1995</v>
      </c>
      <c r="L575" s="58">
        <v>2200</v>
      </c>
      <c r="M575" s="58">
        <v>1721</v>
      </c>
      <c r="N575" s="58">
        <v>2200</v>
      </c>
      <c r="O575" s="58">
        <v>2829</v>
      </c>
      <c r="P575" s="58">
        <v>3000</v>
      </c>
      <c r="Q575" s="58">
        <v>2973</v>
      </c>
      <c r="R575" s="58">
        <v>3000</v>
      </c>
      <c r="S575" s="58">
        <v>3053</v>
      </c>
      <c r="T575" s="58">
        <v>3000</v>
      </c>
      <c r="U575" s="58">
        <v>2771</v>
      </c>
      <c r="V575" s="58">
        <v>3000</v>
      </c>
      <c r="W575" s="58">
        <v>3026</v>
      </c>
      <c r="X575" s="58">
        <v>3000</v>
      </c>
      <c r="Y575" s="40">
        <v>3912</v>
      </c>
      <c r="Z575" s="40">
        <v>3500</v>
      </c>
      <c r="AA575" s="40">
        <v>3547</v>
      </c>
      <c r="AB575" s="40">
        <v>4500</v>
      </c>
      <c r="AC575" s="40">
        <v>4200</v>
      </c>
      <c r="AD575" s="40">
        <v>4500</v>
      </c>
      <c r="AE575" s="16">
        <f t="shared" si="321"/>
        <v>0</v>
      </c>
      <c r="AF575" s="33">
        <f t="shared" si="322"/>
        <v>0</v>
      </c>
    </row>
    <row r="576" spans="1:32" ht="12" customHeight="1">
      <c r="A576" s="27">
        <v>2010</v>
      </c>
      <c r="B576" s="28" t="s">
        <v>107</v>
      </c>
      <c r="C576" s="39">
        <v>8150</v>
      </c>
      <c r="D576" s="39">
        <v>8000</v>
      </c>
      <c r="E576" s="39">
        <v>7988</v>
      </c>
      <c r="F576" s="39">
        <v>8000</v>
      </c>
      <c r="G576" s="39">
        <v>8268</v>
      </c>
      <c r="H576" s="39">
        <v>8000</v>
      </c>
      <c r="I576" s="58">
        <v>9769</v>
      </c>
      <c r="J576" s="58">
        <v>8300</v>
      </c>
      <c r="K576" s="58">
        <v>8181</v>
      </c>
      <c r="L576" s="58">
        <v>9500</v>
      </c>
      <c r="M576" s="58">
        <v>9673</v>
      </c>
      <c r="N576" s="58">
        <v>9500</v>
      </c>
      <c r="O576" s="58">
        <v>10496</v>
      </c>
      <c r="P576" s="58">
        <v>9700</v>
      </c>
      <c r="Q576" s="58">
        <v>9673</v>
      </c>
      <c r="R576" s="58">
        <v>10800</v>
      </c>
      <c r="S576" s="58">
        <v>16069</v>
      </c>
      <c r="T576" s="58">
        <v>16200</v>
      </c>
      <c r="U576" s="58">
        <v>16711</v>
      </c>
      <c r="V576" s="58">
        <v>16200</v>
      </c>
      <c r="W576" s="58">
        <v>15106</v>
      </c>
      <c r="X576" s="58">
        <v>15000</v>
      </c>
      <c r="Y576" s="40">
        <v>12515</v>
      </c>
      <c r="Z576" s="40">
        <v>15000</v>
      </c>
      <c r="AA576" s="40">
        <v>11772</v>
      </c>
      <c r="AB576" s="59">
        <v>13900</v>
      </c>
      <c r="AC576" s="59">
        <v>13900</v>
      </c>
      <c r="AD576" s="59">
        <v>13900</v>
      </c>
      <c r="AE576" s="16">
        <f t="shared" si="321"/>
        <v>0</v>
      </c>
      <c r="AF576" s="33">
        <f t="shared" si="322"/>
        <v>0</v>
      </c>
    </row>
    <row r="577" spans="1:32" ht="12" customHeight="1">
      <c r="A577" s="27">
        <v>2019</v>
      </c>
      <c r="B577" s="28" t="s">
        <v>291</v>
      </c>
      <c r="C577" s="39"/>
      <c r="D577" s="39"/>
      <c r="E577" s="39"/>
      <c r="F577" s="39"/>
      <c r="G577" s="39"/>
      <c r="H577" s="39"/>
      <c r="I577" s="77"/>
      <c r="J577" s="77"/>
      <c r="K577" s="77"/>
      <c r="L577" s="77"/>
      <c r="M577" s="77"/>
      <c r="N577" s="77"/>
      <c r="O577" s="77"/>
      <c r="P577" s="77"/>
      <c r="Q577" s="77"/>
      <c r="R577" s="77">
        <v>6500</v>
      </c>
      <c r="S577" s="77">
        <v>5379</v>
      </c>
      <c r="T577" s="77">
        <v>10000</v>
      </c>
      <c r="U577" s="77">
        <v>9574</v>
      </c>
      <c r="V577" s="77">
        <v>8000</v>
      </c>
      <c r="W577" s="77">
        <v>5961</v>
      </c>
      <c r="X577" s="77">
        <v>10000</v>
      </c>
      <c r="Y577" s="40">
        <v>0</v>
      </c>
      <c r="Z577" s="40">
        <v>7500</v>
      </c>
      <c r="AA577" s="40">
        <v>12213</v>
      </c>
      <c r="AB577" s="40">
        <v>7500</v>
      </c>
      <c r="AC577" s="40">
        <v>7500</v>
      </c>
      <c r="AD577" s="40">
        <v>5000</v>
      </c>
      <c r="AE577" s="16">
        <f t="shared" si="321"/>
        <v>-2500</v>
      </c>
      <c r="AF577" s="33">
        <f t="shared" si="322"/>
        <v>-0.3333333333333333</v>
      </c>
    </row>
    <row r="578" spans="1:32" ht="12" customHeight="1">
      <c r="A578" s="27">
        <v>2022</v>
      </c>
      <c r="B578" s="28" t="s">
        <v>112</v>
      </c>
      <c r="C578" s="39">
        <v>526</v>
      </c>
      <c r="D578" s="39">
        <v>575</v>
      </c>
      <c r="E578" s="39">
        <v>630</v>
      </c>
      <c r="F578" s="39">
        <v>575</v>
      </c>
      <c r="G578" s="39">
        <v>405</v>
      </c>
      <c r="H578" s="39">
        <v>575</v>
      </c>
      <c r="I578" s="58">
        <v>576</v>
      </c>
      <c r="J578" s="58">
        <v>575</v>
      </c>
      <c r="K578" s="58">
        <v>556</v>
      </c>
      <c r="L578" s="58">
        <v>725</v>
      </c>
      <c r="M578" s="58">
        <v>657</v>
      </c>
      <c r="N578" s="58">
        <v>725</v>
      </c>
      <c r="O578" s="58">
        <v>863</v>
      </c>
      <c r="P578" s="58">
        <v>840</v>
      </c>
      <c r="Q578" s="58">
        <v>977</v>
      </c>
      <c r="R578" s="58">
        <v>840</v>
      </c>
      <c r="S578" s="58">
        <v>806</v>
      </c>
      <c r="T578" s="58">
        <v>665</v>
      </c>
      <c r="U578" s="58">
        <v>584</v>
      </c>
      <c r="V578" s="58">
        <v>665</v>
      </c>
      <c r="W578" s="58">
        <v>484</v>
      </c>
      <c r="X578" s="58">
        <v>875</v>
      </c>
      <c r="Y578" s="29">
        <v>905</v>
      </c>
      <c r="Z578" s="29">
        <v>875</v>
      </c>
      <c r="AA578" s="29">
        <v>834</v>
      </c>
      <c r="AB578" s="14">
        <v>905</v>
      </c>
      <c r="AC578" s="14">
        <v>905</v>
      </c>
      <c r="AD578" s="14">
        <v>940</v>
      </c>
      <c r="AE578" s="16">
        <f t="shared" si="321"/>
        <v>35</v>
      </c>
      <c r="AF578" s="33">
        <f t="shared" si="322"/>
        <v>0.03867403314917127</v>
      </c>
    </row>
    <row r="579" spans="1:32" ht="12" customHeight="1">
      <c r="A579" s="27">
        <v>2032</v>
      </c>
      <c r="B579" s="28" t="s">
        <v>113</v>
      </c>
      <c r="C579" s="39">
        <v>2514</v>
      </c>
      <c r="D579" s="39">
        <v>2000</v>
      </c>
      <c r="E579" s="39">
        <v>2589</v>
      </c>
      <c r="F579" s="39">
        <v>2250</v>
      </c>
      <c r="G579" s="39">
        <v>2381</v>
      </c>
      <c r="H579" s="39">
        <v>2250</v>
      </c>
      <c r="I579" s="58">
        <v>2916</v>
      </c>
      <c r="J579" s="58">
        <v>2500</v>
      </c>
      <c r="K579" s="58">
        <v>3488</v>
      </c>
      <c r="L579" s="58">
        <v>3000</v>
      </c>
      <c r="M579" s="58">
        <v>1562</v>
      </c>
      <c r="N579" s="58">
        <v>3500</v>
      </c>
      <c r="O579" s="58">
        <v>2830</v>
      </c>
      <c r="P579" s="58">
        <v>3500</v>
      </c>
      <c r="Q579" s="58">
        <v>3135</v>
      </c>
      <c r="R579" s="58">
        <v>3500</v>
      </c>
      <c r="S579" s="58">
        <v>2368</v>
      </c>
      <c r="T579" s="58">
        <v>3500</v>
      </c>
      <c r="U579" s="58">
        <v>3583</v>
      </c>
      <c r="V579" s="58">
        <v>3500</v>
      </c>
      <c r="W579" s="58">
        <v>3409</v>
      </c>
      <c r="X579" s="58">
        <v>3500</v>
      </c>
      <c r="Y579" s="40">
        <v>3255</v>
      </c>
      <c r="Z579" s="40">
        <v>3500</v>
      </c>
      <c r="AA579" s="40">
        <v>4338</v>
      </c>
      <c r="AB579" s="40">
        <v>3500</v>
      </c>
      <c r="AC579" s="40">
        <v>3800</v>
      </c>
      <c r="AD579" s="40">
        <v>4200</v>
      </c>
      <c r="AE579" s="16">
        <f t="shared" si="321"/>
        <v>700</v>
      </c>
      <c r="AF579" s="33">
        <f t="shared" si="322"/>
        <v>0.2</v>
      </c>
    </row>
    <row r="580" spans="1:32" ht="12" customHeight="1">
      <c r="A580" s="27">
        <v>2035</v>
      </c>
      <c r="B580" s="28" t="s">
        <v>115</v>
      </c>
      <c r="C580" s="39">
        <v>839</v>
      </c>
      <c r="D580" s="39">
        <v>1000</v>
      </c>
      <c r="E580" s="39">
        <v>2597</v>
      </c>
      <c r="F580" s="39">
        <v>1000</v>
      </c>
      <c r="G580" s="39">
        <v>1325</v>
      </c>
      <c r="H580" s="39">
        <v>1000</v>
      </c>
      <c r="I580" s="58">
        <v>531</v>
      </c>
      <c r="J580" s="58">
        <v>1100</v>
      </c>
      <c r="K580" s="58">
        <v>1084</v>
      </c>
      <c r="L580" s="58">
        <v>1100</v>
      </c>
      <c r="M580" s="58">
        <v>567</v>
      </c>
      <c r="N580" s="58">
        <v>1100</v>
      </c>
      <c r="O580" s="58">
        <v>1269</v>
      </c>
      <c r="P580" s="58">
        <v>1100</v>
      </c>
      <c r="Q580" s="58">
        <v>212</v>
      </c>
      <c r="R580" s="58">
        <v>1100</v>
      </c>
      <c r="S580" s="58">
        <v>629</v>
      </c>
      <c r="T580" s="58">
        <v>1100</v>
      </c>
      <c r="U580" s="58">
        <v>271</v>
      </c>
      <c r="V580" s="58">
        <v>1100</v>
      </c>
      <c r="W580" s="58">
        <v>4907</v>
      </c>
      <c r="X580" s="58">
        <v>1100</v>
      </c>
      <c r="Y580" s="40">
        <v>1028</v>
      </c>
      <c r="Z580" s="40">
        <v>15100</v>
      </c>
      <c r="AA580" s="40">
        <v>3435</v>
      </c>
      <c r="AB580" s="40">
        <v>20000</v>
      </c>
      <c r="AC580" s="40">
        <v>20000</v>
      </c>
      <c r="AD580" s="40">
        <v>25000</v>
      </c>
      <c r="AE580" s="16">
        <f t="shared" si="321"/>
        <v>5000</v>
      </c>
      <c r="AF580" s="33">
        <f t="shared" si="322"/>
        <v>0.25</v>
      </c>
    </row>
    <row r="581" spans="1:32" ht="12" customHeight="1">
      <c r="A581" s="27">
        <v>2036</v>
      </c>
      <c r="B581" s="28" t="s">
        <v>292</v>
      </c>
      <c r="C581" s="39"/>
      <c r="D581" s="39"/>
      <c r="E581" s="39"/>
      <c r="F581" s="39"/>
      <c r="G581" s="39"/>
      <c r="H581" s="39"/>
      <c r="I581" s="58"/>
      <c r="J581" s="58"/>
      <c r="K581" s="58"/>
      <c r="L581" s="58"/>
      <c r="M581" s="58"/>
      <c r="N581" s="58"/>
      <c r="O581" s="58"/>
      <c r="P581" s="58"/>
      <c r="Q581" s="58">
        <v>0</v>
      </c>
      <c r="R581" s="58">
        <v>7500</v>
      </c>
      <c r="S581" s="58">
        <v>85</v>
      </c>
      <c r="T581" s="58">
        <v>7500</v>
      </c>
      <c r="U581" s="58">
        <v>0</v>
      </c>
      <c r="V581" s="58">
        <v>4000</v>
      </c>
      <c r="W581" s="58">
        <v>12847</v>
      </c>
      <c r="X581" s="58">
        <v>5000</v>
      </c>
      <c r="Y581" s="58">
        <v>86</v>
      </c>
      <c r="Z581" s="58">
        <v>35000</v>
      </c>
      <c r="AA581" s="58">
        <v>21416</v>
      </c>
      <c r="AB581" s="79">
        <v>38500</v>
      </c>
      <c r="AC581" s="79">
        <v>38000</v>
      </c>
      <c r="AD581" s="79">
        <v>15000</v>
      </c>
      <c r="AE581" s="16">
        <f t="shared" si="321"/>
        <v>-23500</v>
      </c>
      <c r="AF581" s="33">
        <f t="shared" si="322"/>
        <v>-0.6103896103896104</v>
      </c>
    </row>
    <row r="582" spans="1:32" ht="12" customHeight="1">
      <c r="A582" s="27">
        <v>2037</v>
      </c>
      <c r="B582" s="5" t="s">
        <v>293</v>
      </c>
      <c r="C582" s="39"/>
      <c r="D582" s="39"/>
      <c r="E582" s="39"/>
      <c r="F582" s="39"/>
      <c r="G582" s="39"/>
      <c r="H582" s="39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40">
        <v>0</v>
      </c>
      <c r="Z582" s="40">
        <v>3000</v>
      </c>
      <c r="AA582" s="40">
        <v>44</v>
      </c>
      <c r="AB582" s="40">
        <v>3000</v>
      </c>
      <c r="AC582" s="40">
        <v>2000</v>
      </c>
      <c r="AD582" s="40">
        <v>2000</v>
      </c>
      <c r="AE582" s="16">
        <f t="shared" si="321"/>
        <v>-1000</v>
      </c>
      <c r="AF582" s="33">
        <f t="shared" si="322"/>
        <v>-0.3333333333333333</v>
      </c>
    </row>
    <row r="583" spans="1:32" ht="12" customHeight="1">
      <c r="A583" s="27">
        <v>2041</v>
      </c>
      <c r="B583" s="5" t="s">
        <v>294</v>
      </c>
      <c r="C583" s="39"/>
      <c r="D583" s="39"/>
      <c r="E583" s="39"/>
      <c r="F583" s="39"/>
      <c r="G583" s="39"/>
      <c r="H583" s="39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40">
        <v>0</v>
      </c>
      <c r="Z583" s="40">
        <v>36120</v>
      </c>
      <c r="AA583" s="40">
        <v>33668</v>
      </c>
      <c r="AB583" s="40">
        <v>3500</v>
      </c>
      <c r="AC583" s="40">
        <v>4500</v>
      </c>
      <c r="AD583" s="40">
        <v>7400</v>
      </c>
      <c r="AE583" s="16">
        <f t="shared" si="321"/>
        <v>3900</v>
      </c>
      <c r="AF583" s="33">
        <f t="shared" si="322"/>
        <v>1.1142857142857143</v>
      </c>
    </row>
    <row r="584" spans="1:32" ht="12" customHeight="1">
      <c r="A584" s="27">
        <v>2063</v>
      </c>
      <c r="B584" s="28" t="s">
        <v>295</v>
      </c>
      <c r="C584" s="39">
        <v>313</v>
      </c>
      <c r="D584" s="39">
        <v>300</v>
      </c>
      <c r="E584" s="39">
        <v>397</v>
      </c>
      <c r="F584" s="39">
        <v>300</v>
      </c>
      <c r="G584" s="39">
        <v>243</v>
      </c>
      <c r="H584" s="39">
        <v>300</v>
      </c>
      <c r="I584" s="58">
        <v>162</v>
      </c>
      <c r="J584" s="58">
        <v>300</v>
      </c>
      <c r="K584" s="58">
        <v>324</v>
      </c>
      <c r="L584" s="58">
        <v>300</v>
      </c>
      <c r="M584" s="58">
        <v>243</v>
      </c>
      <c r="N584" s="58">
        <v>300</v>
      </c>
      <c r="O584" s="58">
        <v>168</v>
      </c>
      <c r="P584" s="58">
        <v>300</v>
      </c>
      <c r="Q584" s="58">
        <v>318</v>
      </c>
      <c r="R584" s="58">
        <v>315</v>
      </c>
      <c r="S584" s="58">
        <v>612</v>
      </c>
      <c r="T584" s="58">
        <v>500</v>
      </c>
      <c r="U584" s="58">
        <v>744</v>
      </c>
      <c r="V584" s="58">
        <v>500</v>
      </c>
      <c r="W584" s="58">
        <v>448</v>
      </c>
      <c r="X584" s="58">
        <v>500</v>
      </c>
      <c r="Y584" s="29">
        <v>1025</v>
      </c>
      <c r="Z584" s="29">
        <v>500</v>
      </c>
      <c r="AA584" s="29">
        <v>1021</v>
      </c>
      <c r="AB584" s="29">
        <v>500</v>
      </c>
      <c r="AC584" s="29">
        <v>500</v>
      </c>
      <c r="AD584" s="29">
        <v>500</v>
      </c>
      <c r="AE584" s="16">
        <f t="shared" si="321"/>
        <v>0</v>
      </c>
      <c r="AF584" s="33">
        <f t="shared" si="322"/>
        <v>0</v>
      </c>
    </row>
    <row r="585" spans="1:32" ht="12" customHeight="1">
      <c r="A585" s="27">
        <v>3002</v>
      </c>
      <c r="B585" s="28" t="s">
        <v>202</v>
      </c>
      <c r="C585" s="39">
        <v>710</v>
      </c>
      <c r="D585" s="39">
        <v>835</v>
      </c>
      <c r="E585" s="39">
        <v>846</v>
      </c>
      <c r="F585" s="39">
        <v>835</v>
      </c>
      <c r="G585" s="39">
        <v>835</v>
      </c>
      <c r="H585" s="39">
        <v>835</v>
      </c>
      <c r="I585" s="58">
        <v>835</v>
      </c>
      <c r="J585" s="58">
        <v>835</v>
      </c>
      <c r="K585" s="58">
        <v>835</v>
      </c>
      <c r="L585" s="58">
        <v>875</v>
      </c>
      <c r="M585" s="58">
        <v>875</v>
      </c>
      <c r="N585" s="58">
        <v>1380</v>
      </c>
      <c r="O585" s="58">
        <v>1380</v>
      </c>
      <c r="P585" s="58">
        <v>2530</v>
      </c>
      <c r="Q585" s="58">
        <v>3129</v>
      </c>
      <c r="R585" s="58">
        <v>2650</v>
      </c>
      <c r="S585" s="58">
        <v>4052</v>
      </c>
      <c r="T585" s="58">
        <v>3475</v>
      </c>
      <c r="U585" s="58">
        <v>3491</v>
      </c>
      <c r="V585" s="58">
        <v>2329</v>
      </c>
      <c r="W585" s="58">
        <v>1955</v>
      </c>
      <c r="X585" s="58">
        <v>2700</v>
      </c>
      <c r="Y585" s="40">
        <v>2138</v>
      </c>
      <c r="Z585" s="40">
        <v>3423</v>
      </c>
      <c r="AA585" s="40">
        <v>1345</v>
      </c>
      <c r="AB585" s="40">
        <v>3423</v>
      </c>
      <c r="AC585" s="40">
        <v>3400</v>
      </c>
      <c r="AD585" s="40">
        <v>3425</v>
      </c>
      <c r="AE585" s="16">
        <f t="shared" si="321"/>
        <v>2</v>
      </c>
      <c r="AF585" s="33">
        <f t="shared" si="322"/>
        <v>0.0005842827928717499</v>
      </c>
    </row>
    <row r="586" spans="1:32" ht="12" customHeight="1">
      <c r="A586" s="27">
        <v>3003</v>
      </c>
      <c r="B586" s="28" t="s">
        <v>123</v>
      </c>
      <c r="C586" s="39">
        <v>1947</v>
      </c>
      <c r="D586" s="39">
        <v>2500</v>
      </c>
      <c r="E586" s="39">
        <v>1777</v>
      </c>
      <c r="F586" s="39">
        <v>2500</v>
      </c>
      <c r="G586" s="39">
        <v>836</v>
      </c>
      <c r="H586" s="39">
        <v>2300</v>
      </c>
      <c r="I586" s="58">
        <v>1510</v>
      </c>
      <c r="J586" s="58">
        <v>2300</v>
      </c>
      <c r="K586" s="58">
        <v>1281</v>
      </c>
      <c r="L586" s="58">
        <v>2300</v>
      </c>
      <c r="M586" s="58">
        <v>1779</v>
      </c>
      <c r="N586" s="58">
        <v>3680</v>
      </c>
      <c r="O586" s="58">
        <v>2748</v>
      </c>
      <c r="P586" s="58">
        <v>3680</v>
      </c>
      <c r="Q586" s="58">
        <v>6241</v>
      </c>
      <c r="R586" s="58">
        <v>3200</v>
      </c>
      <c r="S586" s="58">
        <v>2669</v>
      </c>
      <c r="T586" s="58">
        <v>3200</v>
      </c>
      <c r="U586" s="58">
        <v>8777</v>
      </c>
      <c r="V586" s="58">
        <v>3000</v>
      </c>
      <c r="W586" s="58">
        <v>5989</v>
      </c>
      <c r="X586" s="58">
        <v>3000</v>
      </c>
      <c r="Y586" s="40">
        <v>7852</v>
      </c>
      <c r="Z586" s="40">
        <v>10128</v>
      </c>
      <c r="AA586" s="40">
        <v>9226</v>
      </c>
      <c r="AB586" s="40">
        <v>10300</v>
      </c>
      <c r="AC586" s="40">
        <v>10000</v>
      </c>
      <c r="AD586" s="40">
        <v>10300</v>
      </c>
      <c r="AE586" s="16">
        <f t="shared" si="321"/>
        <v>0</v>
      </c>
      <c r="AF586" s="33">
        <f t="shared" si="322"/>
        <v>0</v>
      </c>
    </row>
    <row r="587" spans="1:32" ht="12" customHeight="1">
      <c r="A587" s="27">
        <v>3005</v>
      </c>
      <c r="B587" s="28" t="s">
        <v>203</v>
      </c>
      <c r="C587" s="39">
        <v>418</v>
      </c>
      <c r="D587" s="39">
        <v>425</v>
      </c>
      <c r="E587" s="39">
        <v>415</v>
      </c>
      <c r="F587" s="39">
        <v>425</v>
      </c>
      <c r="G587" s="39">
        <v>423</v>
      </c>
      <c r="H587" s="39">
        <v>500</v>
      </c>
      <c r="I587" s="58">
        <v>457</v>
      </c>
      <c r="J587" s="58">
        <v>500</v>
      </c>
      <c r="K587" s="58">
        <v>271</v>
      </c>
      <c r="L587" s="58">
        <v>500</v>
      </c>
      <c r="M587" s="58">
        <v>445</v>
      </c>
      <c r="N587" s="58">
        <v>500</v>
      </c>
      <c r="O587" s="58">
        <v>378</v>
      </c>
      <c r="P587" s="58">
        <v>500</v>
      </c>
      <c r="Q587" s="58">
        <v>454</v>
      </c>
      <c r="R587" s="58">
        <v>500</v>
      </c>
      <c r="S587" s="58">
        <v>375</v>
      </c>
      <c r="T587" s="58">
        <v>500</v>
      </c>
      <c r="U587" s="58">
        <v>486</v>
      </c>
      <c r="V587" s="58">
        <v>500</v>
      </c>
      <c r="W587" s="58">
        <v>460</v>
      </c>
      <c r="X587" s="58">
        <v>500</v>
      </c>
      <c r="Y587" s="29">
        <v>480</v>
      </c>
      <c r="Z587" s="29">
        <v>500</v>
      </c>
      <c r="AA587" s="29">
        <v>262</v>
      </c>
      <c r="AB587" s="29">
        <v>500</v>
      </c>
      <c r="AC587" s="29">
        <v>500</v>
      </c>
      <c r="AD587" s="29">
        <v>500</v>
      </c>
      <c r="AE587" s="16">
        <f t="shared" si="321"/>
        <v>0</v>
      </c>
      <c r="AF587" s="33">
        <f t="shared" si="322"/>
        <v>0</v>
      </c>
    </row>
    <row r="588" spans="1:32" ht="12" customHeight="1">
      <c r="A588" s="27">
        <v>3006</v>
      </c>
      <c r="B588" s="28" t="s">
        <v>148</v>
      </c>
      <c r="C588" s="39">
        <v>517</v>
      </c>
      <c r="D588" s="39">
        <v>400</v>
      </c>
      <c r="E588" s="39">
        <v>416</v>
      </c>
      <c r="F588" s="39">
        <v>400</v>
      </c>
      <c r="G588" s="39">
        <v>431</v>
      </c>
      <c r="H588" s="39">
        <v>450</v>
      </c>
      <c r="I588" s="58">
        <v>573</v>
      </c>
      <c r="J588" s="58">
        <v>450</v>
      </c>
      <c r="K588" s="58">
        <v>558</v>
      </c>
      <c r="L588" s="58">
        <v>450</v>
      </c>
      <c r="M588" s="58">
        <v>416</v>
      </c>
      <c r="N588" s="58">
        <v>450</v>
      </c>
      <c r="O588" s="58">
        <v>973</v>
      </c>
      <c r="P588" s="58">
        <v>500</v>
      </c>
      <c r="Q588" s="58">
        <v>332</v>
      </c>
      <c r="R588" s="58">
        <v>1500</v>
      </c>
      <c r="S588" s="58">
        <v>1251</v>
      </c>
      <c r="T588" s="58">
        <v>1500</v>
      </c>
      <c r="U588" s="58">
        <v>1320</v>
      </c>
      <c r="V588" s="58">
        <v>1100</v>
      </c>
      <c r="W588" s="58">
        <v>988</v>
      </c>
      <c r="X588" s="58">
        <v>1100</v>
      </c>
      <c r="Y588" s="40">
        <v>932</v>
      </c>
      <c r="Z588" s="40">
        <v>1100</v>
      </c>
      <c r="AA588" s="40">
        <v>1089</v>
      </c>
      <c r="AB588" s="40">
        <v>1100</v>
      </c>
      <c r="AC588" s="40">
        <v>1100</v>
      </c>
      <c r="AD588" s="40">
        <v>1100</v>
      </c>
      <c r="AE588" s="16">
        <f t="shared" si="321"/>
        <v>0</v>
      </c>
      <c r="AF588" s="33">
        <f t="shared" si="322"/>
        <v>0</v>
      </c>
    </row>
    <row r="589" spans="1:32" ht="12" customHeight="1">
      <c r="A589" s="27">
        <v>3038</v>
      </c>
      <c r="B589" s="28" t="s">
        <v>296</v>
      </c>
      <c r="C589" s="39">
        <v>5977</v>
      </c>
      <c r="D589" s="39">
        <v>5000</v>
      </c>
      <c r="E589" s="39">
        <v>4997</v>
      </c>
      <c r="F589" s="39">
        <v>5000</v>
      </c>
      <c r="G589" s="39">
        <v>4717</v>
      </c>
      <c r="H589" s="39">
        <v>5000</v>
      </c>
      <c r="I589" s="58">
        <v>10072</v>
      </c>
      <c r="J589" s="58">
        <v>5000</v>
      </c>
      <c r="K589" s="58">
        <v>3765</v>
      </c>
      <c r="L589" s="58">
        <v>5000</v>
      </c>
      <c r="M589" s="58">
        <v>4148</v>
      </c>
      <c r="N589" s="58">
        <v>5000</v>
      </c>
      <c r="O589" s="58">
        <v>4677</v>
      </c>
      <c r="P589" s="58">
        <v>5000</v>
      </c>
      <c r="Q589" s="58">
        <v>4923</v>
      </c>
      <c r="R589" s="58">
        <v>12000</v>
      </c>
      <c r="S589" s="58">
        <v>11572</v>
      </c>
      <c r="T589" s="58">
        <v>14500</v>
      </c>
      <c r="U589" s="58">
        <v>12264</v>
      </c>
      <c r="V589" s="58">
        <v>14500</v>
      </c>
      <c r="W589" s="58">
        <v>15172</v>
      </c>
      <c r="X589" s="58">
        <v>14500</v>
      </c>
      <c r="Y589" s="40">
        <v>11228</v>
      </c>
      <c r="Z589" s="40">
        <v>14500</v>
      </c>
      <c r="AA589" s="40">
        <v>14860</v>
      </c>
      <c r="AB589" s="40">
        <v>14500</v>
      </c>
      <c r="AC589" s="40">
        <v>14500</v>
      </c>
      <c r="AD589" s="40">
        <v>15000</v>
      </c>
      <c r="AE589" s="16">
        <f t="shared" si="321"/>
        <v>500</v>
      </c>
      <c r="AF589" s="33">
        <f t="shared" si="322"/>
        <v>0.034482758620689655</v>
      </c>
    </row>
    <row r="590" spans="1:32" s="26" customFormat="1" ht="12" customHeight="1">
      <c r="A590" s="27">
        <v>3039</v>
      </c>
      <c r="B590" s="28" t="s">
        <v>126</v>
      </c>
      <c r="C590" s="39">
        <v>263</v>
      </c>
      <c r="D590" s="39">
        <v>500</v>
      </c>
      <c r="E590" s="39">
        <v>120</v>
      </c>
      <c r="F590" s="39">
        <v>500</v>
      </c>
      <c r="G590" s="39">
        <v>475</v>
      </c>
      <c r="H590" s="39">
        <v>500</v>
      </c>
      <c r="I590" s="58">
        <v>383</v>
      </c>
      <c r="J590" s="58">
        <v>500</v>
      </c>
      <c r="K590" s="58">
        <v>0</v>
      </c>
      <c r="L590" s="58">
        <v>500</v>
      </c>
      <c r="M590" s="58">
        <v>87</v>
      </c>
      <c r="N590" s="58">
        <v>500</v>
      </c>
      <c r="O590" s="58">
        <v>500</v>
      </c>
      <c r="P590" s="58">
        <v>500</v>
      </c>
      <c r="Q590" s="58">
        <v>0</v>
      </c>
      <c r="R590" s="58">
        <v>500</v>
      </c>
      <c r="S590" s="58">
        <v>263</v>
      </c>
      <c r="T590" s="58">
        <v>500</v>
      </c>
      <c r="U590" s="58">
        <v>0</v>
      </c>
      <c r="V590" s="58">
        <v>350</v>
      </c>
      <c r="W590" s="58">
        <v>184</v>
      </c>
      <c r="X590" s="58">
        <v>350</v>
      </c>
      <c r="Y590" s="29">
        <v>0</v>
      </c>
      <c r="Z590" s="29">
        <v>350</v>
      </c>
      <c r="AA590" s="29">
        <v>452</v>
      </c>
      <c r="AB590" s="29">
        <v>350</v>
      </c>
      <c r="AC590" s="29">
        <v>350</v>
      </c>
      <c r="AD590" s="29">
        <v>500</v>
      </c>
      <c r="AE590" s="16">
        <f t="shared" si="321"/>
        <v>150</v>
      </c>
      <c r="AF590" s="33">
        <f t="shared" si="322"/>
        <v>0.42857142857142855</v>
      </c>
    </row>
    <row r="591" spans="1:32" s="26" customFormat="1" ht="12" customHeight="1">
      <c r="A591" s="27">
        <v>3040</v>
      </c>
      <c r="B591" s="28" t="s">
        <v>235</v>
      </c>
      <c r="C591" s="39">
        <v>225</v>
      </c>
      <c r="D591" s="39">
        <v>265</v>
      </c>
      <c r="E591" s="39">
        <v>168</v>
      </c>
      <c r="F591" s="39">
        <v>265</v>
      </c>
      <c r="G591" s="39">
        <v>95</v>
      </c>
      <c r="H591" s="39">
        <v>300</v>
      </c>
      <c r="I591" s="58">
        <v>274</v>
      </c>
      <c r="J591" s="58">
        <v>350</v>
      </c>
      <c r="K591" s="58">
        <v>1</v>
      </c>
      <c r="L591" s="58">
        <v>400</v>
      </c>
      <c r="M591" s="58">
        <v>295</v>
      </c>
      <c r="N591" s="58">
        <v>632</v>
      </c>
      <c r="O591" s="58">
        <v>632</v>
      </c>
      <c r="P591" s="58">
        <v>700</v>
      </c>
      <c r="Q591" s="58">
        <v>551</v>
      </c>
      <c r="R591" s="58">
        <v>745</v>
      </c>
      <c r="S591" s="58">
        <v>2131</v>
      </c>
      <c r="T591" s="58">
        <v>1058</v>
      </c>
      <c r="U591" s="58">
        <v>1058</v>
      </c>
      <c r="V591" s="58">
        <v>741</v>
      </c>
      <c r="W591" s="58">
        <v>496</v>
      </c>
      <c r="X591" s="58">
        <v>895</v>
      </c>
      <c r="Y591" s="29">
        <v>895</v>
      </c>
      <c r="Z591" s="39">
        <v>2031</v>
      </c>
      <c r="AA591" s="39">
        <v>2031</v>
      </c>
      <c r="AB591" s="39">
        <v>2031</v>
      </c>
      <c r="AC591" s="39">
        <v>2000</v>
      </c>
      <c r="AD591" s="39">
        <v>2035</v>
      </c>
      <c r="AE591" s="16">
        <f t="shared" si="321"/>
        <v>4</v>
      </c>
      <c r="AF591" s="33">
        <f t="shared" si="322"/>
        <v>0.0019694731659281144</v>
      </c>
    </row>
    <row r="592" spans="1:32" s="26" customFormat="1" ht="12" customHeight="1">
      <c r="A592" s="27">
        <v>4001</v>
      </c>
      <c r="B592" s="28" t="s">
        <v>297</v>
      </c>
      <c r="C592" s="39"/>
      <c r="D592" s="39"/>
      <c r="E592" s="39"/>
      <c r="F592" s="39"/>
      <c r="G592" s="39"/>
      <c r="H592" s="39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29"/>
      <c r="Z592" s="39">
        <v>0</v>
      </c>
      <c r="AA592" s="39">
        <v>0</v>
      </c>
      <c r="AB592" s="80">
        <v>21000</v>
      </c>
      <c r="AC592" s="80">
        <v>19837</v>
      </c>
      <c r="AD592" s="80">
        <v>0</v>
      </c>
      <c r="AE592" s="16">
        <f t="shared" si="321"/>
        <v>-21000</v>
      </c>
      <c r="AF592" s="33">
        <f t="shared" si="322"/>
        <v>-1</v>
      </c>
    </row>
    <row r="593" spans="1:32" s="26" customFormat="1" ht="12" customHeight="1">
      <c r="A593" s="34"/>
      <c r="B593" s="28" t="s">
        <v>141</v>
      </c>
      <c r="C593" s="38">
        <f aca="true" t="shared" si="326" ref="C593:H593">SUM(C574:C591)</f>
        <v>25009</v>
      </c>
      <c r="D593" s="38">
        <f t="shared" si="326"/>
        <v>24600</v>
      </c>
      <c r="E593" s="38">
        <f t="shared" si="326"/>
        <v>24383</v>
      </c>
      <c r="F593" s="38">
        <f t="shared" si="326"/>
        <v>24850</v>
      </c>
      <c r="G593" s="38">
        <f>SUM(G574:G591)</f>
        <v>22390</v>
      </c>
      <c r="H593" s="38">
        <f t="shared" si="326"/>
        <v>24810</v>
      </c>
      <c r="I593" s="62">
        <f aca="true" t="shared" si="327" ref="I593:X593">SUM(I574:I591)</f>
        <v>31546</v>
      </c>
      <c r="J593" s="62">
        <f t="shared" si="327"/>
        <v>26010</v>
      </c>
      <c r="K593" s="62">
        <f t="shared" si="327"/>
        <v>23652</v>
      </c>
      <c r="L593" s="62">
        <f t="shared" si="327"/>
        <v>28150</v>
      </c>
      <c r="M593" s="62">
        <f t="shared" si="327"/>
        <v>23677</v>
      </c>
      <c r="N593" s="62">
        <f t="shared" si="327"/>
        <v>30967</v>
      </c>
      <c r="O593" s="62">
        <f t="shared" si="327"/>
        <v>31087</v>
      </c>
      <c r="P593" s="62">
        <f t="shared" si="327"/>
        <v>33850</v>
      </c>
      <c r="Q593" s="62">
        <f t="shared" si="327"/>
        <v>35232</v>
      </c>
      <c r="R593" s="62">
        <f t="shared" si="327"/>
        <v>56650</v>
      </c>
      <c r="S593" s="62">
        <f t="shared" si="327"/>
        <v>53128</v>
      </c>
      <c r="T593" s="62">
        <f t="shared" si="327"/>
        <v>69318</v>
      </c>
      <c r="U593" s="62">
        <f t="shared" si="327"/>
        <v>63845</v>
      </c>
      <c r="V593" s="62">
        <f t="shared" si="327"/>
        <v>61885</v>
      </c>
      <c r="W593" s="62">
        <f t="shared" si="327"/>
        <v>73929</v>
      </c>
      <c r="X593" s="62">
        <f t="shared" si="327"/>
        <v>64420</v>
      </c>
      <c r="Y593" s="62">
        <f>SUM(Y574:Y591)</f>
        <v>48730</v>
      </c>
      <c r="Z593" s="62">
        <f>SUM(Z574:Z591)</f>
        <v>154627</v>
      </c>
      <c r="AA593" s="62">
        <f>SUM(AA574:AA591)</f>
        <v>124569</v>
      </c>
      <c r="AB593" s="62">
        <f>SUM(AB574:AB592)</f>
        <v>151509</v>
      </c>
      <c r="AC593" s="62">
        <f>SUM(AC574:AC592)</f>
        <v>149492</v>
      </c>
      <c r="AD593" s="62">
        <f>SUM(AD574:AD592)</f>
        <v>114300</v>
      </c>
      <c r="AE593" s="23">
        <f t="shared" si="321"/>
        <v>-37209</v>
      </c>
      <c r="AF593" s="35">
        <f t="shared" si="322"/>
        <v>-0.2455893709284597</v>
      </c>
    </row>
    <row r="594" spans="1:32" s="26" customFormat="1" ht="12" customHeight="1">
      <c r="A594" s="34">
        <v>645</v>
      </c>
      <c r="B594" s="28" t="s">
        <v>85</v>
      </c>
      <c r="C594" s="4">
        <f aca="true" t="shared" si="328" ref="C594:I594">SUM(C573+C593)</f>
        <v>88916</v>
      </c>
      <c r="D594" s="4">
        <f t="shared" si="328"/>
        <v>91230</v>
      </c>
      <c r="E594" s="4">
        <f t="shared" si="328"/>
        <v>89900</v>
      </c>
      <c r="F594" s="4">
        <f t="shared" si="328"/>
        <v>94503</v>
      </c>
      <c r="G594" s="4">
        <f t="shared" si="328"/>
        <v>93792</v>
      </c>
      <c r="H594" s="4">
        <f t="shared" si="328"/>
        <v>96559</v>
      </c>
      <c r="I594" s="62">
        <f t="shared" si="328"/>
        <v>94386</v>
      </c>
      <c r="J594" s="62">
        <f aca="true" t="shared" si="329" ref="J594:AB594">SUM(J593+J573)</f>
        <v>103319.924</v>
      </c>
      <c r="K594" s="62">
        <f t="shared" si="329"/>
        <v>94792</v>
      </c>
      <c r="L594" s="62">
        <f t="shared" si="329"/>
        <v>107998</v>
      </c>
      <c r="M594" s="62">
        <f t="shared" si="329"/>
        <v>99653</v>
      </c>
      <c r="N594" s="62">
        <f t="shared" si="329"/>
        <v>115914.6915</v>
      </c>
      <c r="O594" s="62">
        <f t="shared" si="329"/>
        <v>113867</v>
      </c>
      <c r="P594" s="62">
        <f t="shared" si="329"/>
        <v>123137</v>
      </c>
      <c r="Q594" s="62">
        <f t="shared" si="329"/>
        <v>119173</v>
      </c>
      <c r="R594" s="62">
        <f t="shared" si="329"/>
        <v>146308.45549999998</v>
      </c>
      <c r="S594" s="62">
        <f t="shared" si="329"/>
        <v>132475</v>
      </c>
      <c r="T594" s="62">
        <f t="shared" si="329"/>
        <v>162729.1345</v>
      </c>
      <c r="U594" s="62">
        <f t="shared" si="329"/>
        <v>152155</v>
      </c>
      <c r="V594" s="62">
        <f t="shared" si="329"/>
        <v>158272.657</v>
      </c>
      <c r="W594" s="62">
        <f t="shared" si="329"/>
        <v>157817</v>
      </c>
      <c r="X594" s="62">
        <f t="shared" si="329"/>
        <v>160807.657</v>
      </c>
      <c r="Y594" s="62">
        <f t="shared" si="329"/>
        <v>142390</v>
      </c>
      <c r="Z594" s="62">
        <f t="shared" si="329"/>
        <v>244015.25400000002</v>
      </c>
      <c r="AA594" s="62">
        <f t="shared" si="329"/>
        <v>208439</v>
      </c>
      <c r="AB594" s="62">
        <f t="shared" si="329"/>
        <v>250316.62900000002</v>
      </c>
      <c r="AC594" s="62">
        <f>SUM(AC593+AC573)</f>
        <v>247776.45</v>
      </c>
      <c r="AD594" s="62">
        <f>SUM(AD593+AD573)</f>
        <v>215496.3825</v>
      </c>
      <c r="AE594" s="23">
        <f t="shared" si="321"/>
        <v>-34820.24650000001</v>
      </c>
      <c r="AF594" s="35">
        <f t="shared" si="322"/>
        <v>-0.1391048075355793</v>
      </c>
    </row>
    <row r="595" spans="1:32" ht="12" customHeight="1" hidden="1">
      <c r="A595" s="3">
        <v>655</v>
      </c>
      <c r="B595" s="32" t="s">
        <v>298</v>
      </c>
      <c r="C595" s="3" t="s">
        <v>1</v>
      </c>
      <c r="D595" s="6" t="s">
        <v>2</v>
      </c>
      <c r="E595" s="6" t="s">
        <v>1</v>
      </c>
      <c r="F595" s="6" t="s">
        <v>2</v>
      </c>
      <c r="G595" s="6" t="s">
        <v>1</v>
      </c>
      <c r="H595" s="6" t="s">
        <v>2</v>
      </c>
      <c r="I595" s="6" t="s">
        <v>1</v>
      </c>
      <c r="J595" s="6" t="s">
        <v>2</v>
      </c>
      <c r="K595" s="6" t="s">
        <v>1</v>
      </c>
      <c r="L595" s="6" t="s">
        <v>2</v>
      </c>
      <c r="M595" s="6" t="s">
        <v>1</v>
      </c>
      <c r="N595" s="6" t="s">
        <v>2</v>
      </c>
      <c r="O595" s="6" t="s">
        <v>1</v>
      </c>
      <c r="P595" s="6" t="s">
        <v>2</v>
      </c>
      <c r="Q595" s="6" t="s">
        <v>44</v>
      </c>
      <c r="R595" s="6" t="s">
        <v>2</v>
      </c>
      <c r="S595" s="6" t="s">
        <v>1</v>
      </c>
      <c r="T595" s="6" t="s">
        <v>2</v>
      </c>
      <c r="U595" s="6" t="s">
        <v>44</v>
      </c>
      <c r="V595" s="6" t="s">
        <v>2</v>
      </c>
      <c r="W595" s="6" t="s">
        <v>1</v>
      </c>
      <c r="X595" s="6" t="s">
        <v>2</v>
      </c>
      <c r="Y595" s="6" t="s">
        <v>1</v>
      </c>
      <c r="Z595" s="6" t="s">
        <v>2</v>
      </c>
      <c r="AA595" s="6" t="s">
        <v>1</v>
      </c>
      <c r="AB595" s="6" t="s">
        <v>2</v>
      </c>
      <c r="AC595" s="3" t="s">
        <v>190</v>
      </c>
      <c r="AD595" s="3" t="s">
        <v>2</v>
      </c>
      <c r="AE595" s="6" t="s">
        <v>4</v>
      </c>
      <c r="AF595" s="7" t="s">
        <v>5</v>
      </c>
    </row>
    <row r="596" spans="1:32" ht="12" customHeight="1" hidden="1">
      <c r="A596" s="3"/>
      <c r="B596" s="32"/>
      <c r="C596" s="3" t="s">
        <v>6</v>
      </c>
      <c r="D596" s="6" t="s">
        <v>7</v>
      </c>
      <c r="E596" s="6" t="s">
        <v>7</v>
      </c>
      <c r="F596" s="6" t="s">
        <v>8</v>
      </c>
      <c r="G596" s="6" t="s">
        <v>8</v>
      </c>
      <c r="H596" s="6" t="s">
        <v>9</v>
      </c>
      <c r="I596" s="6" t="s">
        <v>9</v>
      </c>
      <c r="J596" s="6" t="s">
        <v>10</v>
      </c>
      <c r="K596" s="6" t="s">
        <v>10</v>
      </c>
      <c r="L596" s="6" t="s">
        <v>11</v>
      </c>
      <c r="M596" s="6" t="s">
        <v>11</v>
      </c>
      <c r="N596" s="6" t="s">
        <v>45</v>
      </c>
      <c r="O596" s="6" t="s">
        <v>12</v>
      </c>
      <c r="P596" s="6" t="s">
        <v>46</v>
      </c>
      <c r="Q596" s="6" t="s">
        <v>46</v>
      </c>
      <c r="R596" s="6" t="s">
        <v>47</v>
      </c>
      <c r="S596" s="6" t="s">
        <v>14</v>
      </c>
      <c r="T596" s="6" t="s">
        <v>15</v>
      </c>
      <c r="U596" s="6" t="s">
        <v>15</v>
      </c>
      <c r="V596" s="6" t="s">
        <v>16</v>
      </c>
      <c r="W596" s="6" t="s">
        <v>16</v>
      </c>
      <c r="X596" s="6" t="s">
        <v>17</v>
      </c>
      <c r="Y596" s="6" t="s">
        <v>17</v>
      </c>
      <c r="Z596" s="6" t="s">
        <v>18</v>
      </c>
      <c r="AA596" s="6" t="s">
        <v>18</v>
      </c>
      <c r="AB596" s="6" t="s">
        <v>19</v>
      </c>
      <c r="AC596" s="6" t="s">
        <v>19</v>
      </c>
      <c r="AD596" s="6" t="s">
        <v>441</v>
      </c>
      <c r="AE596" s="6" t="s">
        <v>442</v>
      </c>
      <c r="AF596" s="7" t="s">
        <v>442</v>
      </c>
    </row>
    <row r="597" spans="1:32" ht="12" customHeight="1" hidden="1">
      <c r="A597" s="27">
        <v>1001</v>
      </c>
      <c r="B597" s="28" t="s">
        <v>93</v>
      </c>
      <c r="C597" s="39">
        <v>26889</v>
      </c>
      <c r="D597" s="39">
        <v>69343</v>
      </c>
      <c r="E597" s="39">
        <v>72000</v>
      </c>
      <c r="F597" s="39">
        <v>74636</v>
      </c>
      <c r="G597" s="39">
        <v>78207</v>
      </c>
      <c r="H597" s="39">
        <v>76675</v>
      </c>
      <c r="I597" s="42">
        <v>64350</v>
      </c>
      <c r="J597" s="42">
        <v>76187</v>
      </c>
      <c r="K597" s="42">
        <v>77727</v>
      </c>
      <c r="L597" s="42">
        <v>129951</v>
      </c>
      <c r="M597" s="42">
        <v>103687</v>
      </c>
      <c r="N597" s="42">
        <v>101936</v>
      </c>
      <c r="O597" s="42">
        <v>103450</v>
      </c>
      <c r="P597" s="42">
        <v>110165</v>
      </c>
      <c r="Q597" s="42">
        <v>110920</v>
      </c>
      <c r="R597" s="42">
        <v>135924</v>
      </c>
      <c r="S597" s="42">
        <v>129583</v>
      </c>
      <c r="T597" s="42">
        <v>89888</v>
      </c>
      <c r="U597" s="42">
        <v>83563</v>
      </c>
      <c r="V597" s="42">
        <v>85504</v>
      </c>
      <c r="W597" s="42">
        <v>82444</v>
      </c>
      <c r="X597" s="42">
        <v>87739</v>
      </c>
      <c r="Y597" s="42">
        <v>74633</v>
      </c>
      <c r="Z597" s="42">
        <v>109740</v>
      </c>
      <c r="AA597" s="42">
        <v>106075</v>
      </c>
      <c r="AB597" s="42">
        <v>0</v>
      </c>
      <c r="AC597" s="42">
        <v>0</v>
      </c>
      <c r="AD597" s="42">
        <v>0</v>
      </c>
      <c r="AE597" s="16">
        <f aca="true" t="shared" si="330" ref="AE597:AE619">SUM(AB597-Z597)</f>
        <v>-109740</v>
      </c>
      <c r="AF597" s="33">
        <f aca="true" t="shared" si="331" ref="AF597:AF617">SUM(AE597/Z597)</f>
        <v>-1</v>
      </c>
    </row>
    <row r="598" spans="1:32" s="26" customFormat="1" ht="12" customHeight="1" hidden="1">
      <c r="A598" s="27">
        <v>1002</v>
      </c>
      <c r="B598" s="28" t="s">
        <v>94</v>
      </c>
      <c r="C598" s="39">
        <v>66098</v>
      </c>
      <c r="D598" s="39">
        <v>100493</v>
      </c>
      <c r="E598" s="39">
        <v>120000</v>
      </c>
      <c r="F598" s="39">
        <v>122494</v>
      </c>
      <c r="G598" s="39">
        <v>122494</v>
      </c>
      <c r="H598" s="39">
        <v>127856</v>
      </c>
      <c r="I598" s="42">
        <v>126318</v>
      </c>
      <c r="J598" s="42">
        <v>128544</v>
      </c>
      <c r="K598" s="42">
        <v>137538</v>
      </c>
      <c r="L598" s="42">
        <v>89916</v>
      </c>
      <c r="M598" s="42">
        <v>107652</v>
      </c>
      <c r="N598" s="42">
        <v>73100</v>
      </c>
      <c r="O598" s="42">
        <v>90433</v>
      </c>
      <c r="P598" s="42">
        <v>90332</v>
      </c>
      <c r="Q598" s="42">
        <v>107150</v>
      </c>
      <c r="R598" s="42">
        <v>74970</v>
      </c>
      <c r="S598" s="42">
        <v>91622</v>
      </c>
      <c r="T598" s="42">
        <v>61561</v>
      </c>
      <c r="U598" s="42">
        <v>79512</v>
      </c>
      <c r="V598" s="42">
        <v>64100</v>
      </c>
      <c r="W598" s="42">
        <v>79127</v>
      </c>
      <c r="X598" s="42">
        <v>66000</v>
      </c>
      <c r="Y598" s="42">
        <v>96068</v>
      </c>
      <c r="Z598" s="42">
        <v>45500</v>
      </c>
      <c r="AA598" s="42">
        <v>74347</v>
      </c>
      <c r="AB598" s="42">
        <v>0</v>
      </c>
      <c r="AC598" s="42">
        <v>0</v>
      </c>
      <c r="AD598" s="42">
        <v>0</v>
      </c>
      <c r="AE598" s="16">
        <f t="shared" si="330"/>
        <v>-45500</v>
      </c>
      <c r="AF598" s="33">
        <f t="shared" si="331"/>
        <v>-1</v>
      </c>
    </row>
    <row r="599" spans="1:32" ht="12" customHeight="1" hidden="1">
      <c r="A599" s="27">
        <v>1020</v>
      </c>
      <c r="B599" s="28" t="s">
        <v>96</v>
      </c>
      <c r="C599" s="39">
        <v>6665</v>
      </c>
      <c r="D599" s="39">
        <v>5305</v>
      </c>
      <c r="E599" s="39">
        <v>12500</v>
      </c>
      <c r="F599" s="39">
        <f>SUM(F597+F598)*0.0765</f>
        <v>15080.445</v>
      </c>
      <c r="G599" s="39">
        <v>14383</v>
      </c>
      <c r="H599" s="39">
        <v>15647</v>
      </c>
      <c r="I599" s="42">
        <v>15116</v>
      </c>
      <c r="J599" s="42">
        <v>15662</v>
      </c>
      <c r="K599" s="42">
        <v>15216</v>
      </c>
      <c r="L599" s="42">
        <v>16820</v>
      </c>
      <c r="M599" s="42">
        <v>15201</v>
      </c>
      <c r="N599" s="42">
        <v>13390</v>
      </c>
      <c r="O599" s="42">
        <v>12916</v>
      </c>
      <c r="P599" s="42">
        <v>15346</v>
      </c>
      <c r="Q599" s="42">
        <v>16939</v>
      </c>
      <c r="R599" s="42">
        <v>16133</v>
      </c>
      <c r="S599" s="42">
        <v>15324</v>
      </c>
      <c r="T599" s="42">
        <v>11586</v>
      </c>
      <c r="U599" s="42">
        <v>12508</v>
      </c>
      <c r="V599" s="42">
        <v>11445</v>
      </c>
      <c r="W599" s="42">
        <v>11233</v>
      </c>
      <c r="X599" s="42">
        <v>11445</v>
      </c>
      <c r="Y599" s="42">
        <v>11445</v>
      </c>
      <c r="Z599" s="42">
        <v>14483</v>
      </c>
      <c r="AA599" s="42">
        <v>15009</v>
      </c>
      <c r="AB599" s="42">
        <v>0</v>
      </c>
      <c r="AC599" s="42">
        <v>0</v>
      </c>
      <c r="AD599" s="42">
        <v>0</v>
      </c>
      <c r="AE599" s="16">
        <f t="shared" si="330"/>
        <v>-14483</v>
      </c>
      <c r="AF599" s="33">
        <f t="shared" si="331"/>
        <v>-1</v>
      </c>
    </row>
    <row r="600" spans="1:32" s="26" customFormat="1" ht="12" customHeight="1" hidden="1">
      <c r="A600" s="34"/>
      <c r="B600" s="28" t="s">
        <v>133</v>
      </c>
      <c r="C600" s="38">
        <f aca="true" t="shared" si="332" ref="C600:H600">SUM(C597:C599)</f>
        <v>99652</v>
      </c>
      <c r="D600" s="38">
        <f t="shared" si="332"/>
        <v>175141</v>
      </c>
      <c r="E600" s="38">
        <f t="shared" si="332"/>
        <v>204500</v>
      </c>
      <c r="F600" s="38">
        <f t="shared" si="332"/>
        <v>212210.445</v>
      </c>
      <c r="G600" s="38">
        <f>SUM(G597:G599)</f>
        <v>215084</v>
      </c>
      <c r="H600" s="38">
        <f t="shared" si="332"/>
        <v>220178</v>
      </c>
      <c r="I600" s="43">
        <f aca="true" t="shared" si="333" ref="I600:X600">SUM(I597:I599)</f>
        <v>205784</v>
      </c>
      <c r="J600" s="43">
        <f t="shared" si="333"/>
        <v>220393</v>
      </c>
      <c r="K600" s="43">
        <f t="shared" si="333"/>
        <v>230481</v>
      </c>
      <c r="L600" s="43">
        <f t="shared" si="333"/>
        <v>236687</v>
      </c>
      <c r="M600" s="43">
        <f t="shared" si="333"/>
        <v>226540</v>
      </c>
      <c r="N600" s="43">
        <f t="shared" si="333"/>
        <v>188426</v>
      </c>
      <c r="O600" s="43">
        <f t="shared" si="333"/>
        <v>206799</v>
      </c>
      <c r="P600" s="43">
        <f t="shared" si="333"/>
        <v>215843</v>
      </c>
      <c r="Q600" s="43">
        <f t="shared" si="333"/>
        <v>235009</v>
      </c>
      <c r="R600" s="43">
        <f t="shared" si="333"/>
        <v>227027</v>
      </c>
      <c r="S600" s="43">
        <f t="shared" si="333"/>
        <v>236529</v>
      </c>
      <c r="T600" s="43">
        <f t="shared" si="333"/>
        <v>163035</v>
      </c>
      <c r="U600" s="43">
        <f t="shared" si="333"/>
        <v>175583</v>
      </c>
      <c r="V600" s="43">
        <f t="shared" si="333"/>
        <v>161049</v>
      </c>
      <c r="W600" s="43">
        <f t="shared" si="333"/>
        <v>172804</v>
      </c>
      <c r="X600" s="43">
        <f t="shared" si="333"/>
        <v>165184</v>
      </c>
      <c r="Y600" s="43">
        <f aca="true" t="shared" si="334" ref="Y600:AD600">SUM(Y597:Y599)</f>
        <v>182146</v>
      </c>
      <c r="Z600" s="43">
        <f t="shared" si="334"/>
        <v>169723</v>
      </c>
      <c r="AA600" s="43">
        <f t="shared" si="334"/>
        <v>195431</v>
      </c>
      <c r="AB600" s="43">
        <f t="shared" si="334"/>
        <v>0</v>
      </c>
      <c r="AC600" s="43">
        <f t="shared" si="334"/>
        <v>0</v>
      </c>
      <c r="AD600" s="43">
        <f t="shared" si="334"/>
        <v>0</v>
      </c>
      <c r="AE600" s="23">
        <f t="shared" si="330"/>
        <v>-169723</v>
      </c>
      <c r="AF600" s="35">
        <f t="shared" si="331"/>
        <v>-1</v>
      </c>
    </row>
    <row r="601" spans="1:32" ht="12" customHeight="1" hidden="1">
      <c r="A601" s="27">
        <v>2001</v>
      </c>
      <c r="B601" s="28" t="s">
        <v>98</v>
      </c>
      <c r="C601" s="39">
        <v>1027</v>
      </c>
      <c r="D601" s="39">
        <v>1500</v>
      </c>
      <c r="E601" s="39">
        <v>1500</v>
      </c>
      <c r="F601" s="39">
        <v>1500</v>
      </c>
      <c r="G601" s="39">
        <v>1868</v>
      </c>
      <c r="H601" s="39">
        <v>1660</v>
      </c>
      <c r="I601" s="42">
        <v>1783</v>
      </c>
      <c r="J601" s="42">
        <v>1660</v>
      </c>
      <c r="K601" s="42">
        <v>1512</v>
      </c>
      <c r="L601" s="42">
        <v>1660</v>
      </c>
      <c r="M601" s="42">
        <v>1345</v>
      </c>
      <c r="N601" s="42">
        <v>1660</v>
      </c>
      <c r="O601" s="42">
        <v>1552</v>
      </c>
      <c r="P601" s="42">
        <v>1660</v>
      </c>
      <c r="Q601" s="42">
        <v>1502</v>
      </c>
      <c r="R601" s="42">
        <v>1500</v>
      </c>
      <c r="S601" s="42">
        <v>1497</v>
      </c>
      <c r="T601" s="42">
        <v>1200</v>
      </c>
      <c r="U601" s="42">
        <v>899</v>
      </c>
      <c r="V601" s="42">
        <v>1200</v>
      </c>
      <c r="W601" s="42">
        <v>1099</v>
      </c>
      <c r="X601" s="42">
        <v>1200</v>
      </c>
      <c r="Y601" s="42">
        <v>873</v>
      </c>
      <c r="Z601" s="42">
        <v>1200</v>
      </c>
      <c r="AA601" s="42">
        <v>867</v>
      </c>
      <c r="AB601" s="42">
        <v>0</v>
      </c>
      <c r="AC601" s="42">
        <v>0</v>
      </c>
      <c r="AD601" s="42">
        <v>0</v>
      </c>
      <c r="AE601" s="16">
        <f t="shared" si="330"/>
        <v>-1200</v>
      </c>
      <c r="AF601" s="33">
        <f t="shared" si="331"/>
        <v>-1</v>
      </c>
    </row>
    <row r="602" spans="1:32" ht="12" customHeight="1" hidden="1">
      <c r="A602" s="27">
        <v>2002</v>
      </c>
      <c r="B602" s="28" t="s">
        <v>99</v>
      </c>
      <c r="C602" s="39">
        <v>18000</v>
      </c>
      <c r="D602" s="39">
        <v>22000</v>
      </c>
      <c r="E602" s="39">
        <v>46000</v>
      </c>
      <c r="F602" s="39">
        <v>48000</v>
      </c>
      <c r="G602" s="39">
        <v>60941</v>
      </c>
      <c r="H602" s="39">
        <v>47000</v>
      </c>
      <c r="I602" s="42">
        <v>59971</v>
      </c>
      <c r="J602" s="42">
        <v>54000</v>
      </c>
      <c r="K602" s="42">
        <v>57345</v>
      </c>
      <c r="L602" s="42">
        <v>63000</v>
      </c>
      <c r="M602" s="42">
        <v>47274</v>
      </c>
      <c r="N602" s="42">
        <v>63000</v>
      </c>
      <c r="O602" s="42">
        <v>50455</v>
      </c>
      <c r="P602" s="42">
        <v>60900</v>
      </c>
      <c r="Q602" s="42">
        <v>61357</v>
      </c>
      <c r="R602" s="42">
        <v>62000</v>
      </c>
      <c r="S602" s="42">
        <v>66710</v>
      </c>
      <c r="T602" s="42">
        <v>65000</v>
      </c>
      <c r="U602" s="42">
        <v>76245</v>
      </c>
      <c r="V602" s="42">
        <v>65000</v>
      </c>
      <c r="W602" s="42">
        <v>49270</v>
      </c>
      <c r="X602" s="42">
        <v>47000</v>
      </c>
      <c r="Y602" s="42">
        <v>42349</v>
      </c>
      <c r="Z602" s="42">
        <v>47000</v>
      </c>
      <c r="AA602" s="42">
        <v>51530</v>
      </c>
      <c r="AB602" s="42">
        <v>0</v>
      </c>
      <c r="AC602" s="42">
        <v>0</v>
      </c>
      <c r="AD602" s="42">
        <v>0</v>
      </c>
      <c r="AE602" s="16">
        <f t="shared" si="330"/>
        <v>-47000</v>
      </c>
      <c r="AF602" s="33">
        <f t="shared" si="331"/>
        <v>-1</v>
      </c>
    </row>
    <row r="603" spans="1:32" ht="12" customHeight="1" hidden="1">
      <c r="A603" s="27">
        <v>2003</v>
      </c>
      <c r="B603" s="28" t="s">
        <v>100</v>
      </c>
      <c r="C603" s="39">
        <v>14020</v>
      </c>
      <c r="D603" s="39">
        <v>5910</v>
      </c>
      <c r="E603" s="39">
        <v>5910</v>
      </c>
      <c r="F603" s="39">
        <v>2519</v>
      </c>
      <c r="G603" s="39">
        <v>2519</v>
      </c>
      <c r="H603" s="39">
        <v>2519</v>
      </c>
      <c r="I603" s="42">
        <v>2519</v>
      </c>
      <c r="J603" s="42">
        <v>2519</v>
      </c>
      <c r="K603" s="42">
        <v>2519</v>
      </c>
      <c r="L603" s="42">
        <v>2550</v>
      </c>
      <c r="M603" s="42">
        <v>2550</v>
      </c>
      <c r="N603" s="42">
        <v>2550</v>
      </c>
      <c r="O603" s="42">
        <v>2550</v>
      </c>
      <c r="P603" s="42">
        <v>2550</v>
      </c>
      <c r="Q603" s="42">
        <v>2550</v>
      </c>
      <c r="R603" s="42">
        <v>2550</v>
      </c>
      <c r="S603" s="42">
        <v>2550</v>
      </c>
      <c r="T603" s="42">
        <v>2550</v>
      </c>
      <c r="U603" s="42">
        <v>2550</v>
      </c>
      <c r="V603" s="42">
        <v>2550</v>
      </c>
      <c r="W603" s="42">
        <v>2550</v>
      </c>
      <c r="X603" s="42">
        <v>2550</v>
      </c>
      <c r="Y603" s="42">
        <v>2550</v>
      </c>
      <c r="Z603" s="42">
        <v>1800</v>
      </c>
      <c r="AA603" s="42">
        <v>1800</v>
      </c>
      <c r="AB603" s="42">
        <v>0</v>
      </c>
      <c r="AC603" s="42">
        <v>0</v>
      </c>
      <c r="AD603" s="42">
        <v>0</v>
      </c>
      <c r="AE603" s="16">
        <f t="shared" si="330"/>
        <v>-1800</v>
      </c>
      <c r="AF603" s="33">
        <f t="shared" si="331"/>
        <v>-1</v>
      </c>
    </row>
    <row r="604" spans="1:32" ht="12" customHeight="1" hidden="1">
      <c r="A604" s="27">
        <v>2004</v>
      </c>
      <c r="B604" s="28" t="s">
        <v>101</v>
      </c>
      <c r="C604" s="39"/>
      <c r="D604" s="39"/>
      <c r="E604" s="39"/>
      <c r="F604" s="39"/>
      <c r="G604" s="39"/>
      <c r="H604" s="39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>
        <v>0</v>
      </c>
      <c r="X604" s="42">
        <v>500</v>
      </c>
      <c r="Y604" s="42">
        <v>500</v>
      </c>
      <c r="Z604" s="42">
        <v>800</v>
      </c>
      <c r="AA604" s="42">
        <v>0</v>
      </c>
      <c r="AB604" s="42">
        <v>0</v>
      </c>
      <c r="AC604" s="42">
        <v>0</v>
      </c>
      <c r="AD604" s="42">
        <v>0</v>
      </c>
      <c r="AE604" s="16">
        <f t="shared" si="330"/>
        <v>-800</v>
      </c>
      <c r="AF604" s="33">
        <f t="shared" si="331"/>
        <v>-1</v>
      </c>
    </row>
    <row r="605" spans="1:32" ht="12" customHeight="1" hidden="1">
      <c r="A605" s="27">
        <v>2005</v>
      </c>
      <c r="B605" s="28" t="s">
        <v>102</v>
      </c>
      <c r="C605" s="39"/>
      <c r="D605" s="39"/>
      <c r="E605" s="39"/>
      <c r="F605" s="39"/>
      <c r="G605" s="39"/>
      <c r="H605" s="39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>
        <v>0</v>
      </c>
      <c r="X605" s="42">
        <v>44</v>
      </c>
      <c r="Y605" s="42">
        <v>-30</v>
      </c>
      <c r="Z605" s="42">
        <v>47</v>
      </c>
      <c r="AA605" s="42">
        <v>0</v>
      </c>
      <c r="AB605" s="42">
        <v>0</v>
      </c>
      <c r="AC605" s="42">
        <v>0</v>
      </c>
      <c r="AD605" s="42">
        <v>0</v>
      </c>
      <c r="AE605" s="16">
        <f t="shared" si="330"/>
        <v>-47</v>
      </c>
      <c r="AF605" s="33">
        <f t="shared" si="331"/>
        <v>-1</v>
      </c>
    </row>
    <row r="606" spans="1:32" ht="12" customHeight="1" hidden="1">
      <c r="A606" s="27">
        <v>2006</v>
      </c>
      <c r="B606" s="28" t="s">
        <v>135</v>
      </c>
      <c r="C606" s="39"/>
      <c r="D606" s="39"/>
      <c r="E606" s="39"/>
      <c r="F606" s="39"/>
      <c r="G606" s="39"/>
      <c r="H606" s="39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>
        <v>0</v>
      </c>
      <c r="X606" s="42">
        <v>60</v>
      </c>
      <c r="Y606" s="42">
        <v>0</v>
      </c>
      <c r="Z606" s="42">
        <v>60</v>
      </c>
      <c r="AA606" s="42">
        <v>0</v>
      </c>
      <c r="AB606" s="42">
        <v>0</v>
      </c>
      <c r="AC606" s="42">
        <v>0</v>
      </c>
      <c r="AD606" s="42">
        <v>0</v>
      </c>
      <c r="AE606" s="16">
        <f t="shared" si="330"/>
        <v>-60</v>
      </c>
      <c r="AF606" s="33">
        <f t="shared" si="331"/>
        <v>-1</v>
      </c>
    </row>
    <row r="607" spans="1:32" ht="12" customHeight="1" hidden="1">
      <c r="A607" s="27">
        <v>2007</v>
      </c>
      <c r="B607" s="28" t="s">
        <v>151</v>
      </c>
      <c r="C607" s="39">
        <v>13</v>
      </c>
      <c r="D607" s="39">
        <v>750</v>
      </c>
      <c r="E607" s="39">
        <v>750</v>
      </c>
      <c r="F607" s="39">
        <v>750</v>
      </c>
      <c r="G607" s="39">
        <v>104</v>
      </c>
      <c r="H607" s="39">
        <v>550</v>
      </c>
      <c r="I607" s="42">
        <v>145</v>
      </c>
      <c r="J607" s="42">
        <v>550</v>
      </c>
      <c r="K607" s="42">
        <v>74</v>
      </c>
      <c r="L607" s="42">
        <v>400</v>
      </c>
      <c r="M607" s="42">
        <v>50</v>
      </c>
      <c r="N607" s="42">
        <v>400</v>
      </c>
      <c r="O607" s="42">
        <v>89</v>
      </c>
      <c r="P607" s="42">
        <v>400</v>
      </c>
      <c r="Q607" s="42">
        <v>0</v>
      </c>
      <c r="R607" s="42">
        <v>400</v>
      </c>
      <c r="S607" s="42">
        <v>0</v>
      </c>
      <c r="T607" s="42">
        <v>400</v>
      </c>
      <c r="U607" s="42">
        <v>132</v>
      </c>
      <c r="V607" s="42">
        <v>400</v>
      </c>
      <c r="W607" s="42">
        <v>350</v>
      </c>
      <c r="X607" s="42">
        <v>400</v>
      </c>
      <c r="Y607" s="42">
        <v>92</v>
      </c>
      <c r="Z607" s="42">
        <v>400</v>
      </c>
      <c r="AA607" s="42">
        <v>400</v>
      </c>
      <c r="AB607" s="42">
        <v>0</v>
      </c>
      <c r="AC607" s="42">
        <v>0</v>
      </c>
      <c r="AD607" s="42">
        <v>0</v>
      </c>
      <c r="AE607" s="16">
        <f t="shared" si="330"/>
        <v>-400</v>
      </c>
      <c r="AF607" s="33">
        <f t="shared" si="331"/>
        <v>-1</v>
      </c>
    </row>
    <row r="608" spans="1:32" ht="12" customHeight="1" hidden="1">
      <c r="A608" s="27">
        <v>2008</v>
      </c>
      <c r="B608" s="28" t="s">
        <v>106</v>
      </c>
      <c r="C608" s="39">
        <v>757</v>
      </c>
      <c r="D608" s="39">
        <v>1000</v>
      </c>
      <c r="E608" s="39">
        <v>500</v>
      </c>
      <c r="F608" s="39">
        <v>750</v>
      </c>
      <c r="G608" s="39">
        <v>876</v>
      </c>
      <c r="H608" s="39">
        <v>750</v>
      </c>
      <c r="I608" s="42">
        <v>763</v>
      </c>
      <c r="J608" s="42">
        <v>750</v>
      </c>
      <c r="K608" s="42">
        <v>788</v>
      </c>
      <c r="L608" s="42">
        <v>750</v>
      </c>
      <c r="M608" s="42">
        <v>854</v>
      </c>
      <c r="N608" s="42">
        <v>750</v>
      </c>
      <c r="O608" s="42">
        <v>859</v>
      </c>
      <c r="P608" s="42">
        <v>750</v>
      </c>
      <c r="Q608" s="42">
        <v>325</v>
      </c>
      <c r="R608" s="42">
        <v>750</v>
      </c>
      <c r="S608" s="42">
        <v>395</v>
      </c>
      <c r="T608" s="42">
        <v>500</v>
      </c>
      <c r="U608" s="42">
        <v>137</v>
      </c>
      <c r="V608" s="42">
        <v>500</v>
      </c>
      <c r="W608" s="42">
        <v>529</v>
      </c>
      <c r="X608" s="42">
        <v>300</v>
      </c>
      <c r="Y608" s="42">
        <v>300</v>
      </c>
      <c r="Z608" s="42">
        <v>300</v>
      </c>
      <c r="AA608" s="42">
        <v>295</v>
      </c>
      <c r="AB608" s="42">
        <v>0</v>
      </c>
      <c r="AC608" s="42">
        <v>0</v>
      </c>
      <c r="AD608" s="42">
        <v>0</v>
      </c>
      <c r="AE608" s="16">
        <f t="shared" si="330"/>
        <v>-300</v>
      </c>
      <c r="AF608" s="33">
        <f t="shared" si="331"/>
        <v>-1</v>
      </c>
    </row>
    <row r="609" spans="1:32" ht="12" customHeight="1" hidden="1">
      <c r="A609" s="27">
        <v>2009</v>
      </c>
      <c r="B609" s="28" t="s">
        <v>152</v>
      </c>
      <c r="C609" s="39">
        <v>236</v>
      </c>
      <c r="D609" s="39">
        <v>1000</v>
      </c>
      <c r="E609" s="39">
        <v>1000</v>
      </c>
      <c r="F609" s="39">
        <v>750</v>
      </c>
      <c r="G609" s="39">
        <v>300</v>
      </c>
      <c r="H609" s="39">
        <v>750</v>
      </c>
      <c r="I609" s="42">
        <v>530</v>
      </c>
      <c r="J609" s="42">
        <v>750</v>
      </c>
      <c r="K609" s="42">
        <v>665</v>
      </c>
      <c r="L609" s="42">
        <v>600</v>
      </c>
      <c r="M609" s="42">
        <v>248</v>
      </c>
      <c r="N609" s="42">
        <v>600</v>
      </c>
      <c r="O609" s="42">
        <v>0</v>
      </c>
      <c r="P609" s="42">
        <v>600</v>
      </c>
      <c r="Q609" s="42">
        <v>0</v>
      </c>
      <c r="R609" s="42">
        <v>600</v>
      </c>
      <c r="S609" s="42">
        <v>0</v>
      </c>
      <c r="T609" s="42">
        <v>600</v>
      </c>
      <c r="U609" s="42">
        <v>0</v>
      </c>
      <c r="V609" s="42">
        <v>600</v>
      </c>
      <c r="W609" s="42">
        <v>300</v>
      </c>
      <c r="X609" s="42">
        <v>400</v>
      </c>
      <c r="Y609" s="42">
        <v>54</v>
      </c>
      <c r="Z609" s="42">
        <v>400</v>
      </c>
      <c r="AA609" s="42">
        <v>385</v>
      </c>
      <c r="AB609" s="42">
        <v>0</v>
      </c>
      <c r="AC609" s="42">
        <v>0</v>
      </c>
      <c r="AD609" s="42">
        <v>0</v>
      </c>
      <c r="AE609" s="16">
        <f t="shared" si="330"/>
        <v>-400</v>
      </c>
      <c r="AF609" s="33">
        <f t="shared" si="331"/>
        <v>-1</v>
      </c>
    </row>
    <row r="610" spans="1:32" ht="12" customHeight="1" hidden="1">
      <c r="A610" s="27">
        <v>2010</v>
      </c>
      <c r="B610" s="28" t="s">
        <v>299</v>
      </c>
      <c r="C610" s="39"/>
      <c r="D610" s="39"/>
      <c r="E610" s="39"/>
      <c r="F610" s="39"/>
      <c r="G610" s="39"/>
      <c r="H610" s="39"/>
      <c r="I610" s="42"/>
      <c r="J610" s="42"/>
      <c r="K610" s="42"/>
      <c r="L610" s="42"/>
      <c r="M610" s="42">
        <v>0</v>
      </c>
      <c r="N610" s="42">
        <v>35000</v>
      </c>
      <c r="O610" s="42">
        <v>14830</v>
      </c>
      <c r="P610" s="42">
        <v>18000</v>
      </c>
      <c r="Q610" s="42">
        <v>19888</v>
      </c>
      <c r="R610" s="42">
        <v>16000</v>
      </c>
      <c r="S610" s="42">
        <v>24934</v>
      </c>
      <c r="T610" s="42">
        <v>5000</v>
      </c>
      <c r="U610" s="42">
        <v>13851</v>
      </c>
      <c r="V610" s="42">
        <v>6500</v>
      </c>
      <c r="W610" s="42">
        <v>6618</v>
      </c>
      <c r="X610" s="42">
        <v>8000</v>
      </c>
      <c r="Y610" s="42">
        <v>3719</v>
      </c>
      <c r="Z610" s="42">
        <v>6000</v>
      </c>
      <c r="AA610" s="42">
        <v>8069</v>
      </c>
      <c r="AB610" s="42">
        <v>0</v>
      </c>
      <c r="AC610" s="42">
        <v>0</v>
      </c>
      <c r="AD610" s="42">
        <v>0</v>
      </c>
      <c r="AE610" s="16">
        <f t="shared" si="330"/>
        <v>-6000</v>
      </c>
      <c r="AF610" s="33">
        <f t="shared" si="331"/>
        <v>-1</v>
      </c>
    </row>
    <row r="611" spans="1:32" ht="12" customHeight="1" hidden="1">
      <c r="A611" s="27">
        <v>2011</v>
      </c>
      <c r="B611" s="28" t="s">
        <v>300</v>
      </c>
      <c r="C611" s="39">
        <v>10017</v>
      </c>
      <c r="D611" s="39">
        <v>30100</v>
      </c>
      <c r="E611" s="39">
        <v>30100</v>
      </c>
      <c r="F611" s="39">
        <v>34845</v>
      </c>
      <c r="G611" s="39">
        <v>33425</v>
      </c>
      <c r="H611" s="39">
        <v>33948</v>
      </c>
      <c r="I611" s="42">
        <v>33948</v>
      </c>
      <c r="J611" s="42">
        <v>36490</v>
      </c>
      <c r="K611" s="42">
        <v>36490</v>
      </c>
      <c r="L611" s="42">
        <v>37766</v>
      </c>
      <c r="M611" s="42">
        <v>37981</v>
      </c>
      <c r="N611" s="42">
        <v>39829</v>
      </c>
      <c r="O611" s="42">
        <v>39829</v>
      </c>
      <c r="P611" s="42">
        <v>33713</v>
      </c>
      <c r="Q611" s="42">
        <v>33713</v>
      </c>
      <c r="R611" s="42">
        <v>34707</v>
      </c>
      <c r="S611" s="42">
        <v>34717</v>
      </c>
      <c r="T611" s="42">
        <v>33997</v>
      </c>
      <c r="U611" s="42">
        <v>34091</v>
      </c>
      <c r="V611" s="42">
        <v>35244</v>
      </c>
      <c r="W611" s="42">
        <v>35244</v>
      </c>
      <c r="X611" s="42">
        <v>32739</v>
      </c>
      <c r="Y611" s="42">
        <v>32738</v>
      </c>
      <c r="Z611" s="42">
        <v>34091</v>
      </c>
      <c r="AA611" s="42">
        <v>34091</v>
      </c>
      <c r="AB611" s="42">
        <v>0</v>
      </c>
      <c r="AC611" s="42">
        <v>0</v>
      </c>
      <c r="AD611" s="42">
        <v>0</v>
      </c>
      <c r="AE611" s="16">
        <f t="shared" si="330"/>
        <v>-34091</v>
      </c>
      <c r="AF611" s="33">
        <f t="shared" si="331"/>
        <v>-1</v>
      </c>
    </row>
    <row r="612" spans="1:32" ht="12" customHeight="1" hidden="1">
      <c r="A612" s="27">
        <v>2034</v>
      </c>
      <c r="B612" s="28" t="s">
        <v>138</v>
      </c>
      <c r="C612" s="39">
        <v>167</v>
      </c>
      <c r="D612" s="39">
        <v>1000</v>
      </c>
      <c r="E612" s="39">
        <v>1000</v>
      </c>
      <c r="F612" s="39">
        <v>500</v>
      </c>
      <c r="G612" s="39">
        <v>412</v>
      </c>
      <c r="H612" s="39">
        <v>750</v>
      </c>
      <c r="I612" s="42">
        <v>448</v>
      </c>
      <c r="J612" s="42">
        <v>500</v>
      </c>
      <c r="K612" s="42">
        <v>436</v>
      </c>
      <c r="L612" s="42">
        <v>500</v>
      </c>
      <c r="M612" s="42">
        <v>375</v>
      </c>
      <c r="N612" s="42">
        <v>1000</v>
      </c>
      <c r="O612" s="42">
        <v>319</v>
      </c>
      <c r="P612" s="42">
        <v>1000</v>
      </c>
      <c r="Q612" s="42">
        <v>298</v>
      </c>
      <c r="R612" s="42">
        <v>500</v>
      </c>
      <c r="S612" s="42">
        <v>354</v>
      </c>
      <c r="T612" s="42">
        <v>500</v>
      </c>
      <c r="U612" s="42">
        <v>0</v>
      </c>
      <c r="V612" s="42">
        <v>500</v>
      </c>
      <c r="W612" s="42">
        <v>299</v>
      </c>
      <c r="X612" s="42">
        <v>500</v>
      </c>
      <c r="Y612" s="42">
        <v>128</v>
      </c>
      <c r="Z612" s="42">
        <v>500</v>
      </c>
      <c r="AA612" s="42">
        <v>29</v>
      </c>
      <c r="AB612" s="42">
        <v>0</v>
      </c>
      <c r="AC612" s="42">
        <v>0</v>
      </c>
      <c r="AD612" s="42">
        <v>0</v>
      </c>
      <c r="AE612" s="16">
        <f t="shared" si="330"/>
        <v>-500</v>
      </c>
      <c r="AF612" s="33">
        <f t="shared" si="331"/>
        <v>-1</v>
      </c>
    </row>
    <row r="613" spans="1:32" ht="12" customHeight="1" hidden="1">
      <c r="A613" s="27">
        <v>2035</v>
      </c>
      <c r="B613" s="28" t="s">
        <v>115</v>
      </c>
      <c r="C613" s="39">
        <v>5737</v>
      </c>
      <c r="D613" s="39">
        <v>4000</v>
      </c>
      <c r="E613" s="39">
        <v>4000</v>
      </c>
      <c r="F613" s="39">
        <v>7600</v>
      </c>
      <c r="G613" s="39">
        <v>9268</v>
      </c>
      <c r="H613" s="39">
        <v>7600</v>
      </c>
      <c r="I613" s="42">
        <v>12421</v>
      </c>
      <c r="J613" s="42">
        <v>7710</v>
      </c>
      <c r="K613" s="42">
        <v>10427</v>
      </c>
      <c r="L613" s="42">
        <v>9910</v>
      </c>
      <c r="M613" s="42">
        <v>15208</v>
      </c>
      <c r="N613" s="42">
        <v>12000</v>
      </c>
      <c r="O613" s="42">
        <v>18920</v>
      </c>
      <c r="P613" s="42">
        <v>20010</v>
      </c>
      <c r="Q613" s="42">
        <v>17025</v>
      </c>
      <c r="R613" s="42">
        <v>18300</v>
      </c>
      <c r="S613" s="42">
        <v>16697</v>
      </c>
      <c r="T613" s="42">
        <v>14800</v>
      </c>
      <c r="U613" s="42">
        <v>15338</v>
      </c>
      <c r="V613" s="42">
        <v>15800</v>
      </c>
      <c r="W613" s="42">
        <v>13594</v>
      </c>
      <c r="X613" s="42">
        <v>14165</v>
      </c>
      <c r="Y613" s="42">
        <v>10203</v>
      </c>
      <c r="Z613" s="42">
        <v>19900</v>
      </c>
      <c r="AA613" s="42">
        <v>20745</v>
      </c>
      <c r="AB613" s="42">
        <v>0</v>
      </c>
      <c r="AC613" s="42">
        <v>0</v>
      </c>
      <c r="AD613" s="42">
        <v>0</v>
      </c>
      <c r="AE613" s="16">
        <f t="shared" si="330"/>
        <v>-19900</v>
      </c>
      <c r="AF613" s="33">
        <f t="shared" si="331"/>
        <v>-1</v>
      </c>
    </row>
    <row r="614" spans="1:32" ht="12" customHeight="1" hidden="1">
      <c r="A614" s="27">
        <v>2062</v>
      </c>
      <c r="B614" s="28" t="s">
        <v>118</v>
      </c>
      <c r="C614" s="39">
        <v>0</v>
      </c>
      <c r="D614" s="39">
        <v>5000</v>
      </c>
      <c r="E614" s="39">
        <v>2000</v>
      </c>
      <c r="F614" s="39">
        <v>4000</v>
      </c>
      <c r="G614" s="39">
        <v>2877</v>
      </c>
      <c r="H614" s="39">
        <v>4000</v>
      </c>
      <c r="I614" s="42">
        <v>3961</v>
      </c>
      <c r="J614" s="42">
        <v>4000</v>
      </c>
      <c r="K614" s="42">
        <v>3620</v>
      </c>
      <c r="L614" s="42">
        <v>4000</v>
      </c>
      <c r="M614" s="42">
        <v>3698</v>
      </c>
      <c r="N614" s="42">
        <v>4000</v>
      </c>
      <c r="O614" s="42">
        <v>3943</v>
      </c>
      <c r="P614" s="42">
        <v>4000</v>
      </c>
      <c r="Q614" s="42">
        <v>0</v>
      </c>
      <c r="R614" s="42">
        <v>4000</v>
      </c>
      <c r="S614" s="42">
        <v>0</v>
      </c>
      <c r="T614" s="42">
        <v>4000</v>
      </c>
      <c r="U614" s="42">
        <v>2405</v>
      </c>
      <c r="V614" s="42">
        <v>4000</v>
      </c>
      <c r="W614" s="42">
        <v>393</v>
      </c>
      <c r="X614" s="42">
        <v>4000</v>
      </c>
      <c r="Y614" s="42">
        <v>305</v>
      </c>
      <c r="Z614" s="42">
        <v>4000</v>
      </c>
      <c r="AA614" s="42">
        <v>2000</v>
      </c>
      <c r="AB614" s="42">
        <v>0</v>
      </c>
      <c r="AC614" s="42">
        <v>0</v>
      </c>
      <c r="AD614" s="42">
        <v>0</v>
      </c>
      <c r="AE614" s="16">
        <f t="shared" si="330"/>
        <v>-4000</v>
      </c>
      <c r="AF614" s="33">
        <f t="shared" si="331"/>
        <v>-1</v>
      </c>
    </row>
    <row r="615" spans="1:32" ht="12" customHeight="1" hidden="1">
      <c r="A615" s="27">
        <v>3001</v>
      </c>
      <c r="B615" s="28" t="s">
        <v>121</v>
      </c>
      <c r="C615" s="39">
        <v>894</v>
      </c>
      <c r="D615" s="39">
        <v>500</v>
      </c>
      <c r="E615" s="39">
        <v>500</v>
      </c>
      <c r="F615" s="39">
        <v>750</v>
      </c>
      <c r="G615" s="39">
        <v>942</v>
      </c>
      <c r="H615" s="39">
        <v>750</v>
      </c>
      <c r="I615" s="42">
        <v>754</v>
      </c>
      <c r="J615" s="42">
        <v>800</v>
      </c>
      <c r="K615" s="42">
        <v>617</v>
      </c>
      <c r="L615" s="42">
        <v>800</v>
      </c>
      <c r="M615" s="42">
        <v>738</v>
      </c>
      <c r="N615" s="42">
        <v>800</v>
      </c>
      <c r="O615" s="42">
        <v>133</v>
      </c>
      <c r="P615" s="42">
        <v>800</v>
      </c>
      <c r="Q615" s="42">
        <v>1394</v>
      </c>
      <c r="R615" s="42">
        <v>800</v>
      </c>
      <c r="S615" s="42">
        <v>254</v>
      </c>
      <c r="T615" s="42">
        <v>500</v>
      </c>
      <c r="U615" s="42">
        <v>194</v>
      </c>
      <c r="V615" s="42">
        <v>500</v>
      </c>
      <c r="W615" s="42">
        <v>107</v>
      </c>
      <c r="X615" s="42">
        <v>400</v>
      </c>
      <c r="Y615" s="42">
        <v>0</v>
      </c>
      <c r="Z615" s="42">
        <v>400</v>
      </c>
      <c r="AA615" s="42">
        <v>235</v>
      </c>
      <c r="AB615" s="42">
        <v>0</v>
      </c>
      <c r="AC615" s="42">
        <v>0</v>
      </c>
      <c r="AD615" s="42">
        <v>0</v>
      </c>
      <c r="AE615" s="16">
        <f t="shared" si="330"/>
        <v>-400</v>
      </c>
      <c r="AF615" s="33">
        <f t="shared" si="331"/>
        <v>-1</v>
      </c>
    </row>
    <row r="616" spans="1:32" ht="12" customHeight="1" hidden="1">
      <c r="A616" s="27">
        <v>3003</v>
      </c>
      <c r="B616" s="28" t="s">
        <v>123</v>
      </c>
      <c r="C616" s="39">
        <v>15000</v>
      </c>
      <c r="D616" s="39">
        <v>33325</v>
      </c>
      <c r="E616" s="39">
        <v>16500</v>
      </c>
      <c r="F616" s="39">
        <v>17250</v>
      </c>
      <c r="G616" s="39">
        <v>7200</v>
      </c>
      <c r="H616" s="39">
        <v>12300</v>
      </c>
      <c r="I616" s="42">
        <v>2500</v>
      </c>
      <c r="J616" s="42">
        <v>7500</v>
      </c>
      <c r="K616" s="42">
        <v>4150</v>
      </c>
      <c r="L616" s="42">
        <v>6000</v>
      </c>
      <c r="M616" s="42">
        <v>6000</v>
      </c>
      <c r="N616" s="42">
        <v>9660</v>
      </c>
      <c r="O616" s="42">
        <v>12300</v>
      </c>
      <c r="P616" s="42">
        <v>14200</v>
      </c>
      <c r="Q616" s="42">
        <v>14200</v>
      </c>
      <c r="R616" s="42">
        <v>12600</v>
      </c>
      <c r="S616" s="42">
        <v>12600</v>
      </c>
      <c r="T616" s="42">
        <v>18300</v>
      </c>
      <c r="U616" s="42">
        <v>18300</v>
      </c>
      <c r="V616" s="42">
        <v>12285</v>
      </c>
      <c r="W616" s="42">
        <v>11700</v>
      </c>
      <c r="X616" s="42">
        <v>15000</v>
      </c>
      <c r="Y616" s="42">
        <v>15000</v>
      </c>
      <c r="Z616" s="42">
        <v>16249</v>
      </c>
      <c r="AA616" s="42">
        <v>37831</v>
      </c>
      <c r="AB616" s="42">
        <v>0</v>
      </c>
      <c r="AC616" s="42">
        <v>0</v>
      </c>
      <c r="AD616" s="42">
        <v>0</v>
      </c>
      <c r="AE616" s="16">
        <f t="shared" si="330"/>
        <v>-16249</v>
      </c>
      <c r="AF616" s="33">
        <f t="shared" si="331"/>
        <v>-1</v>
      </c>
    </row>
    <row r="617" spans="1:32" s="26" customFormat="1" ht="12" customHeight="1" hidden="1">
      <c r="A617" s="27">
        <v>3006</v>
      </c>
      <c r="B617" s="28" t="s">
        <v>148</v>
      </c>
      <c r="C617" s="39">
        <v>9382</v>
      </c>
      <c r="D617" s="39">
        <v>8500</v>
      </c>
      <c r="E617" s="39">
        <v>8500</v>
      </c>
      <c r="F617" s="39">
        <v>10530</v>
      </c>
      <c r="G617" s="39">
        <v>11380</v>
      </c>
      <c r="H617" s="39">
        <v>10150</v>
      </c>
      <c r="I617" s="42">
        <v>11830</v>
      </c>
      <c r="J617" s="42">
        <v>10150</v>
      </c>
      <c r="K617" s="42">
        <v>10713</v>
      </c>
      <c r="L617" s="42">
        <v>10650</v>
      </c>
      <c r="M617" s="42">
        <v>11450</v>
      </c>
      <c r="N617" s="42">
        <v>12000</v>
      </c>
      <c r="O617" s="42">
        <v>11456</v>
      </c>
      <c r="P617" s="42">
        <v>12000</v>
      </c>
      <c r="Q617" s="42">
        <v>11059</v>
      </c>
      <c r="R617" s="42">
        <v>11750</v>
      </c>
      <c r="S617" s="42">
        <v>13775</v>
      </c>
      <c r="T617" s="42">
        <v>12050</v>
      </c>
      <c r="U617" s="42">
        <v>10683</v>
      </c>
      <c r="V617" s="42">
        <v>13600</v>
      </c>
      <c r="W617" s="42">
        <v>13438</v>
      </c>
      <c r="X617" s="42">
        <v>13600</v>
      </c>
      <c r="Y617" s="42">
        <v>10223</v>
      </c>
      <c r="Z617" s="42">
        <v>14100</v>
      </c>
      <c r="AA617" s="42">
        <v>13036</v>
      </c>
      <c r="AB617" s="42">
        <v>0</v>
      </c>
      <c r="AC617" s="42">
        <v>0</v>
      </c>
      <c r="AD617" s="42">
        <v>0</v>
      </c>
      <c r="AE617" s="16">
        <f t="shared" si="330"/>
        <v>-14100</v>
      </c>
      <c r="AF617" s="33">
        <f t="shared" si="331"/>
        <v>-1</v>
      </c>
    </row>
    <row r="618" spans="1:32" s="26" customFormat="1" ht="12" customHeight="1" hidden="1">
      <c r="A618" s="27">
        <v>4001</v>
      </c>
      <c r="B618" s="28" t="s">
        <v>301</v>
      </c>
      <c r="C618" s="39">
        <v>17629</v>
      </c>
      <c r="D618" s="39">
        <v>10000</v>
      </c>
      <c r="E618" s="39">
        <v>10000</v>
      </c>
      <c r="F618" s="39">
        <v>9000</v>
      </c>
      <c r="G618" s="39">
        <v>8843</v>
      </c>
      <c r="H618" s="39">
        <v>10000</v>
      </c>
      <c r="I618" s="42">
        <v>10288</v>
      </c>
      <c r="J618" s="42">
        <v>6000</v>
      </c>
      <c r="K618" s="42">
        <v>6000</v>
      </c>
      <c r="L618" s="42">
        <v>6000</v>
      </c>
      <c r="M618" s="42">
        <v>5839</v>
      </c>
      <c r="N618" s="42">
        <v>6000</v>
      </c>
      <c r="O618" s="42">
        <v>5329</v>
      </c>
      <c r="P618" s="42">
        <v>6000</v>
      </c>
      <c r="Q618" s="42">
        <v>4612</v>
      </c>
      <c r="R618" s="42">
        <v>5680</v>
      </c>
      <c r="S618" s="42">
        <v>5174</v>
      </c>
      <c r="T618" s="42">
        <v>0</v>
      </c>
      <c r="U618" s="42">
        <v>0</v>
      </c>
      <c r="V618" s="42">
        <v>0</v>
      </c>
      <c r="W618" s="42">
        <v>0</v>
      </c>
      <c r="X618" s="42">
        <v>0</v>
      </c>
      <c r="Y618" s="42">
        <v>0</v>
      </c>
      <c r="Z618" s="42">
        <v>0</v>
      </c>
      <c r="AA618" s="42">
        <v>0</v>
      </c>
      <c r="AB618" s="42">
        <v>0</v>
      </c>
      <c r="AC618" s="42">
        <v>0</v>
      </c>
      <c r="AD618" s="42">
        <v>0</v>
      </c>
      <c r="AE618" s="16">
        <f t="shared" si="330"/>
        <v>0</v>
      </c>
      <c r="AF618" s="33"/>
    </row>
    <row r="619" spans="1:32" s="26" customFormat="1" ht="12" customHeight="1" hidden="1">
      <c r="A619" s="34"/>
      <c r="B619" s="28" t="s">
        <v>141</v>
      </c>
      <c r="C619" s="38">
        <f aca="true" t="shared" si="335" ref="C619:Z619">SUM(C601:C618)</f>
        <v>92879</v>
      </c>
      <c r="D619" s="4">
        <f t="shared" si="335"/>
        <v>124585</v>
      </c>
      <c r="E619" s="4">
        <f t="shared" si="335"/>
        <v>128260</v>
      </c>
      <c r="F619" s="4">
        <f t="shared" si="335"/>
        <v>138744</v>
      </c>
      <c r="G619" s="4">
        <f>SUM(G601:G618)</f>
        <v>140955</v>
      </c>
      <c r="H619" s="4">
        <f t="shared" si="335"/>
        <v>132727</v>
      </c>
      <c r="I619" s="41">
        <f t="shared" si="335"/>
        <v>141861</v>
      </c>
      <c r="J619" s="41">
        <f t="shared" si="335"/>
        <v>133379</v>
      </c>
      <c r="K619" s="41">
        <f t="shared" si="335"/>
        <v>135356</v>
      </c>
      <c r="L619" s="41">
        <f t="shared" si="335"/>
        <v>144586</v>
      </c>
      <c r="M619" s="41">
        <f t="shared" si="335"/>
        <v>133610</v>
      </c>
      <c r="N619" s="41">
        <f t="shared" si="335"/>
        <v>189249</v>
      </c>
      <c r="O619" s="41">
        <f t="shared" si="335"/>
        <v>162564</v>
      </c>
      <c r="P619" s="41">
        <f t="shared" si="335"/>
        <v>176583</v>
      </c>
      <c r="Q619" s="41">
        <f t="shared" si="335"/>
        <v>167923</v>
      </c>
      <c r="R619" s="41">
        <f t="shared" si="335"/>
        <v>172137</v>
      </c>
      <c r="S619" s="41">
        <f t="shared" si="335"/>
        <v>179657</v>
      </c>
      <c r="T619" s="41">
        <f t="shared" si="335"/>
        <v>159397</v>
      </c>
      <c r="U619" s="41">
        <f t="shared" si="335"/>
        <v>174825</v>
      </c>
      <c r="V619" s="41">
        <f t="shared" si="335"/>
        <v>158679</v>
      </c>
      <c r="W619" s="41">
        <f t="shared" si="335"/>
        <v>135491</v>
      </c>
      <c r="X619" s="41">
        <f t="shared" si="335"/>
        <v>140858</v>
      </c>
      <c r="Y619" s="41">
        <f t="shared" si="335"/>
        <v>119004</v>
      </c>
      <c r="Z619" s="41">
        <f t="shared" si="335"/>
        <v>147247</v>
      </c>
      <c r="AA619" s="41">
        <f>SUM(AA601:AA618)</f>
        <v>171313</v>
      </c>
      <c r="AB619" s="41">
        <f>SUM(AB601:AB618)</f>
        <v>0</v>
      </c>
      <c r="AC619" s="41">
        <f>SUM(AC601:AC618)</f>
        <v>0</v>
      </c>
      <c r="AD619" s="41">
        <f>SUM(AD601:AD618)</f>
        <v>0</v>
      </c>
      <c r="AE619" s="23">
        <f t="shared" si="330"/>
        <v>-147247</v>
      </c>
      <c r="AF619" s="35">
        <f>SUM(AE619/Z619)</f>
        <v>-1</v>
      </c>
    </row>
    <row r="620" spans="1:32" s="26" customFormat="1" ht="12" customHeight="1" hidden="1">
      <c r="A620" s="34"/>
      <c r="B620" s="28" t="s">
        <v>302</v>
      </c>
      <c r="C620" s="38">
        <f>SUM(C619+C600)</f>
        <v>192531</v>
      </c>
      <c r="D620" s="38">
        <f>SUM(D619+D600)</f>
        <v>299726</v>
      </c>
      <c r="E620" s="38">
        <f>SUM(E619+E600)</f>
        <v>332760</v>
      </c>
      <c r="F620" s="38">
        <f>SUM(F619+F600)</f>
        <v>350954.445</v>
      </c>
      <c r="G620" s="38">
        <f>SUM(G600+G619)</f>
        <v>356039</v>
      </c>
      <c r="H620" s="38">
        <f>SUM(H619+H600)</f>
        <v>352905</v>
      </c>
      <c r="I620" s="43">
        <f>SUM(I619+I600)</f>
        <v>347645</v>
      </c>
      <c r="J620" s="43">
        <f>SUM(J619+J600)</f>
        <v>353772</v>
      </c>
      <c r="K620" s="43">
        <f>SUM(K619+K600)</f>
        <v>365837</v>
      </c>
      <c r="L620" s="43">
        <f aca="true" t="shared" si="336" ref="L620:Z620">SUM(L600+L619)</f>
        <v>381273</v>
      </c>
      <c r="M620" s="43">
        <f t="shared" si="336"/>
        <v>360150</v>
      </c>
      <c r="N620" s="43">
        <f t="shared" si="336"/>
        <v>377675</v>
      </c>
      <c r="O620" s="43">
        <f t="shared" si="336"/>
        <v>369363</v>
      </c>
      <c r="P620" s="43">
        <f t="shared" si="336"/>
        <v>392426</v>
      </c>
      <c r="Q620" s="43">
        <f t="shared" si="336"/>
        <v>402932</v>
      </c>
      <c r="R620" s="43">
        <f t="shared" si="336"/>
        <v>399164</v>
      </c>
      <c r="S620" s="43">
        <f t="shared" si="336"/>
        <v>416186</v>
      </c>
      <c r="T620" s="43">
        <f t="shared" si="336"/>
        <v>322432</v>
      </c>
      <c r="U620" s="43">
        <f t="shared" si="336"/>
        <v>350408</v>
      </c>
      <c r="V620" s="43">
        <f t="shared" si="336"/>
        <v>319728</v>
      </c>
      <c r="W620" s="43">
        <f t="shared" si="336"/>
        <v>308295</v>
      </c>
      <c r="X620" s="43">
        <f t="shared" si="336"/>
        <v>306042</v>
      </c>
      <c r="Y620" s="43">
        <f t="shared" si="336"/>
        <v>301150</v>
      </c>
      <c r="Z620" s="43">
        <f t="shared" si="336"/>
        <v>316970</v>
      </c>
      <c r="AA620" s="43">
        <f>SUM(AA600+AA619)</f>
        <v>366744</v>
      </c>
      <c r="AB620" s="43">
        <f>SUM(AB600+AB619)</f>
        <v>0</v>
      </c>
      <c r="AC620" s="43">
        <f>SUM(AC600+AC619)</f>
        <v>0</v>
      </c>
      <c r="AD620" s="43">
        <f>SUM(AD600+AD619)</f>
        <v>0</v>
      </c>
      <c r="AE620" s="23">
        <f>SUM(AB620-Z620)</f>
        <v>-316970</v>
      </c>
      <c r="AF620" s="35">
        <f>SUM(AE620/Z620)</f>
        <v>-1</v>
      </c>
    </row>
    <row r="621" spans="1:32" ht="12" customHeight="1" hidden="1">
      <c r="A621" s="34"/>
      <c r="C621" s="38"/>
      <c r="D621" s="38"/>
      <c r="E621" s="38"/>
      <c r="F621" s="38"/>
      <c r="G621" s="38"/>
      <c r="H621" s="38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30"/>
      <c r="AF621" s="33"/>
    </row>
    <row r="622" spans="1:32" ht="12" customHeight="1">
      <c r="A622" s="3">
        <v>660</v>
      </c>
      <c r="B622" s="32" t="s">
        <v>88</v>
      </c>
      <c r="C622" s="3" t="s">
        <v>1</v>
      </c>
      <c r="D622" s="6" t="s">
        <v>2</v>
      </c>
      <c r="E622" s="6" t="s">
        <v>1</v>
      </c>
      <c r="F622" s="6" t="s">
        <v>2</v>
      </c>
      <c r="G622" s="6" t="s">
        <v>1</v>
      </c>
      <c r="H622" s="6" t="s">
        <v>2</v>
      </c>
      <c r="I622" s="6" t="s">
        <v>1</v>
      </c>
      <c r="J622" s="6" t="s">
        <v>2</v>
      </c>
      <c r="K622" s="6" t="s">
        <v>1</v>
      </c>
      <c r="L622" s="6" t="s">
        <v>2</v>
      </c>
      <c r="M622" s="6" t="s">
        <v>1</v>
      </c>
      <c r="N622" s="6" t="s">
        <v>2</v>
      </c>
      <c r="O622" s="6" t="s">
        <v>1</v>
      </c>
      <c r="P622" s="6" t="s">
        <v>2</v>
      </c>
      <c r="Q622" s="6" t="s">
        <v>44</v>
      </c>
      <c r="R622" s="6" t="s">
        <v>2</v>
      </c>
      <c r="S622" s="6" t="s">
        <v>1</v>
      </c>
      <c r="T622" s="6" t="s">
        <v>2</v>
      </c>
      <c r="U622" s="6" t="s">
        <v>44</v>
      </c>
      <c r="V622" s="6" t="s">
        <v>2</v>
      </c>
      <c r="W622" s="6" t="s">
        <v>1</v>
      </c>
      <c r="X622" s="6" t="s">
        <v>2</v>
      </c>
      <c r="Y622" s="6" t="s">
        <v>1</v>
      </c>
      <c r="Z622" s="6" t="s">
        <v>2</v>
      </c>
      <c r="AA622" s="6" t="s">
        <v>1</v>
      </c>
      <c r="AB622" s="6" t="s">
        <v>2</v>
      </c>
      <c r="AC622" s="3" t="s">
        <v>190</v>
      </c>
      <c r="AD622" s="3" t="s">
        <v>2</v>
      </c>
      <c r="AE622" s="6" t="s">
        <v>4</v>
      </c>
      <c r="AF622" s="7" t="s">
        <v>5</v>
      </c>
    </row>
    <row r="623" spans="1:32" ht="12" customHeight="1">
      <c r="A623" s="3"/>
      <c r="B623" s="32"/>
      <c r="C623" s="3" t="s">
        <v>6</v>
      </c>
      <c r="D623" s="6" t="s">
        <v>7</v>
      </c>
      <c r="E623" s="6" t="s">
        <v>7</v>
      </c>
      <c r="F623" s="6" t="s">
        <v>8</v>
      </c>
      <c r="G623" s="6" t="s">
        <v>8</v>
      </c>
      <c r="H623" s="6" t="s">
        <v>9</v>
      </c>
      <c r="I623" s="6" t="s">
        <v>9</v>
      </c>
      <c r="J623" s="6" t="s">
        <v>10</v>
      </c>
      <c r="K623" s="6" t="s">
        <v>10</v>
      </c>
      <c r="L623" s="6" t="s">
        <v>11</v>
      </c>
      <c r="M623" s="6" t="s">
        <v>11</v>
      </c>
      <c r="N623" s="6" t="s">
        <v>45</v>
      </c>
      <c r="O623" s="6" t="s">
        <v>12</v>
      </c>
      <c r="P623" s="6" t="s">
        <v>46</v>
      </c>
      <c r="Q623" s="6" t="s">
        <v>46</v>
      </c>
      <c r="R623" s="6" t="s">
        <v>47</v>
      </c>
      <c r="S623" s="6" t="s">
        <v>14</v>
      </c>
      <c r="T623" s="6" t="s">
        <v>15</v>
      </c>
      <c r="U623" s="6" t="s">
        <v>15</v>
      </c>
      <c r="V623" s="6" t="s">
        <v>16</v>
      </c>
      <c r="W623" s="6" t="s">
        <v>16</v>
      </c>
      <c r="X623" s="6" t="s">
        <v>17</v>
      </c>
      <c r="Y623" s="6" t="s">
        <v>17</v>
      </c>
      <c r="Z623" s="6" t="s">
        <v>18</v>
      </c>
      <c r="AA623" s="6" t="s">
        <v>18</v>
      </c>
      <c r="AB623" s="6" t="s">
        <v>19</v>
      </c>
      <c r="AC623" s="6" t="s">
        <v>19</v>
      </c>
      <c r="AD623" s="6" t="s">
        <v>441</v>
      </c>
      <c r="AE623" s="6" t="s">
        <v>442</v>
      </c>
      <c r="AF623" s="7" t="s">
        <v>442</v>
      </c>
    </row>
    <row r="624" spans="1:32" s="26" customFormat="1" ht="12" customHeight="1">
      <c r="A624" s="27">
        <v>1002</v>
      </c>
      <c r="B624" s="28" t="s">
        <v>94</v>
      </c>
      <c r="C624" s="39">
        <v>2250</v>
      </c>
      <c r="D624" s="39">
        <v>2318</v>
      </c>
      <c r="E624" s="37">
        <v>2318</v>
      </c>
      <c r="F624" s="37">
        <v>2388</v>
      </c>
      <c r="G624" s="37">
        <v>2388</v>
      </c>
      <c r="H624" s="37">
        <v>2460</v>
      </c>
      <c r="I624" s="60">
        <v>2460</v>
      </c>
      <c r="J624" s="60">
        <v>2534</v>
      </c>
      <c r="K624" s="60">
        <v>2534</v>
      </c>
      <c r="L624" s="60">
        <v>2636</v>
      </c>
      <c r="M624" s="60">
        <v>2636</v>
      </c>
      <c r="N624" s="60">
        <v>2702</v>
      </c>
      <c r="O624" s="60">
        <v>2702</v>
      </c>
      <c r="P624" s="60">
        <v>2783</v>
      </c>
      <c r="Q624" s="60">
        <v>2783</v>
      </c>
      <c r="R624" s="60">
        <v>2895</v>
      </c>
      <c r="S624" s="60">
        <v>2895</v>
      </c>
      <c r="T624" s="60">
        <v>3011</v>
      </c>
      <c r="U624" s="60">
        <v>3011</v>
      </c>
      <c r="V624" s="60">
        <v>3000</v>
      </c>
      <c r="W624" s="60">
        <v>3000</v>
      </c>
      <c r="X624" s="60">
        <v>3000</v>
      </c>
      <c r="Y624" s="40">
        <v>3000</v>
      </c>
      <c r="Z624" s="40">
        <v>3500</v>
      </c>
      <c r="AA624" s="40">
        <v>3500</v>
      </c>
      <c r="AB624" s="40">
        <v>3610</v>
      </c>
      <c r="AC624" s="40">
        <v>3610</v>
      </c>
      <c r="AD624" s="40">
        <v>3700</v>
      </c>
      <c r="AE624" s="16">
        <f>SUM(AD624-AB624)</f>
        <v>90</v>
      </c>
      <c r="AF624" s="33">
        <f>SUM(AE624/AB624)</f>
        <v>0.024930747922437674</v>
      </c>
    </row>
    <row r="625" spans="1:32" ht="12" customHeight="1">
      <c r="A625" s="27">
        <v>1020</v>
      </c>
      <c r="B625" s="28" t="s">
        <v>96</v>
      </c>
      <c r="C625" s="39">
        <v>172</v>
      </c>
      <c r="D625" s="39">
        <v>177</v>
      </c>
      <c r="E625" s="37">
        <v>172</v>
      </c>
      <c r="F625" s="37">
        <f>SUM(F624*0.0765)</f>
        <v>182.682</v>
      </c>
      <c r="G625" s="37">
        <v>182</v>
      </c>
      <c r="H625" s="37">
        <v>188</v>
      </c>
      <c r="I625" s="60">
        <v>188</v>
      </c>
      <c r="J625" s="60">
        <f>SUM(J624*0.0765)</f>
        <v>193.851</v>
      </c>
      <c r="K625" s="60">
        <v>193</v>
      </c>
      <c r="L625" s="60">
        <v>202</v>
      </c>
      <c r="M625" s="60">
        <v>201</v>
      </c>
      <c r="N625" s="60">
        <v>207</v>
      </c>
      <c r="O625" s="60">
        <v>641</v>
      </c>
      <c r="P625" s="60">
        <v>213</v>
      </c>
      <c r="Q625" s="60">
        <v>213</v>
      </c>
      <c r="R625" s="60">
        <v>222</v>
      </c>
      <c r="S625" s="60">
        <v>221</v>
      </c>
      <c r="T625" s="60">
        <v>231</v>
      </c>
      <c r="U625" s="60">
        <v>230</v>
      </c>
      <c r="V625" s="60">
        <v>231</v>
      </c>
      <c r="W625" s="60">
        <v>229</v>
      </c>
      <c r="X625" s="60">
        <v>231</v>
      </c>
      <c r="Y625" s="40">
        <v>229</v>
      </c>
      <c r="Z625" s="40">
        <f>SUM(Z622:Z624)*0.0765</f>
        <v>267.75</v>
      </c>
      <c r="AA625" s="40">
        <f>SUM(AA622:AA624)*0.0765</f>
        <v>267.75</v>
      </c>
      <c r="AB625" s="40">
        <f>SUM(AB622:AB624)*0.0765</f>
        <v>276.165</v>
      </c>
      <c r="AC625" s="40">
        <f>SUM(AC622:AC624)*0.0765</f>
        <v>276.165</v>
      </c>
      <c r="AD625" s="40">
        <f>SUM(AD622:AD624)*0.0765</f>
        <v>283.05</v>
      </c>
      <c r="AE625" s="16">
        <f aca="true" t="shared" si="337" ref="AE625:AE632">SUM(AD625-AB625)</f>
        <v>6.884999999999991</v>
      </c>
      <c r="AF625" s="33">
        <f aca="true" t="shared" si="338" ref="AF625:AF632">SUM(AE625/AB625)</f>
        <v>0.02493074792243764</v>
      </c>
    </row>
    <row r="626" spans="1:32" s="26" customFormat="1" ht="12" customHeight="1">
      <c r="A626" s="34"/>
      <c r="B626" s="28" t="s">
        <v>133</v>
      </c>
      <c r="C626" s="38">
        <f aca="true" t="shared" si="339" ref="C626:H626">SUM(C624:C625)</f>
        <v>2422</v>
      </c>
      <c r="D626" s="38">
        <f t="shared" si="339"/>
        <v>2495</v>
      </c>
      <c r="E626" s="57">
        <f t="shared" si="339"/>
        <v>2490</v>
      </c>
      <c r="F626" s="57">
        <f t="shared" si="339"/>
        <v>2570.682</v>
      </c>
      <c r="G626" s="57">
        <f>SUM(G624:G625)</f>
        <v>2570</v>
      </c>
      <c r="H626" s="57">
        <f t="shared" si="339"/>
        <v>2648</v>
      </c>
      <c r="I626" s="76">
        <f aca="true" t="shared" si="340" ref="I626:X626">SUM(I624:I625)</f>
        <v>2648</v>
      </c>
      <c r="J626" s="76">
        <f t="shared" si="340"/>
        <v>2727.851</v>
      </c>
      <c r="K626" s="76">
        <f t="shared" si="340"/>
        <v>2727</v>
      </c>
      <c r="L626" s="76">
        <f t="shared" si="340"/>
        <v>2838</v>
      </c>
      <c r="M626" s="76">
        <f t="shared" si="340"/>
        <v>2837</v>
      </c>
      <c r="N626" s="76">
        <f t="shared" si="340"/>
        <v>2909</v>
      </c>
      <c r="O626" s="76">
        <f t="shared" si="340"/>
        <v>3343</v>
      </c>
      <c r="P626" s="76">
        <f t="shared" si="340"/>
        <v>2996</v>
      </c>
      <c r="Q626" s="76">
        <f t="shared" si="340"/>
        <v>2996</v>
      </c>
      <c r="R626" s="76">
        <f t="shared" si="340"/>
        <v>3117</v>
      </c>
      <c r="S626" s="76">
        <f t="shared" si="340"/>
        <v>3116</v>
      </c>
      <c r="T626" s="76">
        <f t="shared" si="340"/>
        <v>3242</v>
      </c>
      <c r="U626" s="76">
        <f t="shared" si="340"/>
        <v>3241</v>
      </c>
      <c r="V626" s="76">
        <f t="shared" si="340"/>
        <v>3231</v>
      </c>
      <c r="W626" s="76">
        <f t="shared" si="340"/>
        <v>3229</v>
      </c>
      <c r="X626" s="76">
        <f t="shared" si="340"/>
        <v>3231</v>
      </c>
      <c r="Y626" s="41">
        <f aca="true" t="shared" si="341" ref="Y626:AD626">SUM(Y622:Y625)</f>
        <v>3229</v>
      </c>
      <c r="Z626" s="41">
        <f t="shared" si="341"/>
        <v>3767.75</v>
      </c>
      <c r="AA626" s="41">
        <f t="shared" si="341"/>
        <v>3767.75</v>
      </c>
      <c r="AB626" s="41">
        <f t="shared" si="341"/>
        <v>3886.165</v>
      </c>
      <c r="AC626" s="41">
        <f t="shared" si="341"/>
        <v>3886.165</v>
      </c>
      <c r="AD626" s="41">
        <f t="shared" si="341"/>
        <v>3983.05</v>
      </c>
      <c r="AE626" s="16">
        <f t="shared" si="337"/>
        <v>96.88500000000022</v>
      </c>
      <c r="AF626" s="33">
        <f t="shared" si="338"/>
        <v>0.02493074792243773</v>
      </c>
    </row>
    <row r="627" spans="3:32" ht="12" customHeight="1">
      <c r="C627" s="39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  <c r="AA627" s="76"/>
      <c r="AB627" s="76"/>
      <c r="AC627" s="76"/>
      <c r="AD627" s="76"/>
      <c r="AE627" s="16"/>
      <c r="AF627" s="33"/>
    </row>
    <row r="628" spans="1:32" ht="12" customHeight="1">
      <c r="A628" s="27">
        <v>2007</v>
      </c>
      <c r="B628" s="28" t="s">
        <v>105</v>
      </c>
      <c r="C628" s="39">
        <v>0</v>
      </c>
      <c r="D628" s="39">
        <v>110</v>
      </c>
      <c r="E628" s="39"/>
      <c r="F628" s="39">
        <v>110</v>
      </c>
      <c r="G628" s="39">
        <v>0</v>
      </c>
      <c r="H628" s="39">
        <v>110</v>
      </c>
      <c r="I628" s="60">
        <v>0</v>
      </c>
      <c r="J628" s="60">
        <v>110</v>
      </c>
      <c r="K628" s="60">
        <v>105</v>
      </c>
      <c r="L628" s="60">
        <v>110</v>
      </c>
      <c r="M628" s="60">
        <v>105</v>
      </c>
      <c r="N628" s="60">
        <v>105</v>
      </c>
      <c r="O628" s="60">
        <v>105</v>
      </c>
      <c r="P628" s="60">
        <v>105</v>
      </c>
      <c r="Q628" s="60">
        <v>105</v>
      </c>
      <c r="R628" s="60">
        <v>105</v>
      </c>
      <c r="S628" s="60">
        <v>105</v>
      </c>
      <c r="T628" s="60">
        <v>105</v>
      </c>
      <c r="U628" s="60">
        <v>105</v>
      </c>
      <c r="V628" s="60">
        <v>105</v>
      </c>
      <c r="W628" s="60">
        <v>0</v>
      </c>
      <c r="X628" s="60">
        <v>105</v>
      </c>
      <c r="Y628" s="29">
        <v>125</v>
      </c>
      <c r="Z628" s="29">
        <v>125</v>
      </c>
      <c r="AA628" s="29">
        <v>125</v>
      </c>
      <c r="AB628" s="29">
        <v>125</v>
      </c>
      <c r="AC628" s="29">
        <v>130</v>
      </c>
      <c r="AD628" s="29">
        <v>130</v>
      </c>
      <c r="AE628" s="16">
        <f t="shared" si="337"/>
        <v>5</v>
      </c>
      <c r="AF628" s="33">
        <f t="shared" si="338"/>
        <v>0.04</v>
      </c>
    </row>
    <row r="629" spans="1:32" s="26" customFormat="1" ht="12" customHeight="1">
      <c r="A629" s="27">
        <v>2010</v>
      </c>
      <c r="B629" s="28" t="s">
        <v>107</v>
      </c>
      <c r="C629" s="39">
        <v>27207</v>
      </c>
      <c r="D629" s="39">
        <v>15000</v>
      </c>
      <c r="E629" s="39">
        <v>14733</v>
      </c>
      <c r="F629" s="39">
        <v>15000</v>
      </c>
      <c r="G629" s="39">
        <v>15011</v>
      </c>
      <c r="H629" s="39">
        <v>15000</v>
      </c>
      <c r="I629" s="60">
        <v>14445</v>
      </c>
      <c r="J629" s="60">
        <v>13000</v>
      </c>
      <c r="K629" s="60">
        <v>13024</v>
      </c>
      <c r="L629" s="60">
        <v>13000</v>
      </c>
      <c r="M629" s="60">
        <v>13324</v>
      </c>
      <c r="N629" s="60">
        <v>15000</v>
      </c>
      <c r="O629" s="60">
        <v>9695</v>
      </c>
      <c r="P629" s="60">
        <v>16000</v>
      </c>
      <c r="Q629" s="60">
        <v>14800</v>
      </c>
      <c r="R629" s="60">
        <v>16000</v>
      </c>
      <c r="S629" s="60">
        <v>31815</v>
      </c>
      <c r="T629" s="60">
        <v>16000</v>
      </c>
      <c r="U629" s="60">
        <v>13897</v>
      </c>
      <c r="V629" s="60">
        <v>16000</v>
      </c>
      <c r="W629" s="60">
        <v>15491</v>
      </c>
      <c r="X629" s="60">
        <v>16000</v>
      </c>
      <c r="Y629" s="40">
        <v>16288</v>
      </c>
      <c r="Z629" s="40">
        <v>18000</v>
      </c>
      <c r="AA629" s="40">
        <v>21060</v>
      </c>
      <c r="AB629" s="40">
        <v>18000</v>
      </c>
      <c r="AC629" s="40">
        <v>18000</v>
      </c>
      <c r="AD629" s="40">
        <v>18000</v>
      </c>
      <c r="AE629" s="16">
        <f t="shared" si="337"/>
        <v>0</v>
      </c>
      <c r="AF629" s="33">
        <f t="shared" si="338"/>
        <v>0</v>
      </c>
    </row>
    <row r="630" spans="1:32" s="26" customFormat="1" ht="12" customHeight="1">
      <c r="A630" s="27">
        <v>3006</v>
      </c>
      <c r="B630" s="28" t="s">
        <v>148</v>
      </c>
      <c r="C630" s="39">
        <v>0</v>
      </c>
      <c r="D630" s="39">
        <v>50</v>
      </c>
      <c r="E630" s="39">
        <v>0</v>
      </c>
      <c r="F630" s="39">
        <v>50</v>
      </c>
      <c r="G630" s="39">
        <v>0</v>
      </c>
      <c r="H630" s="39">
        <v>50</v>
      </c>
      <c r="I630" s="58">
        <v>0</v>
      </c>
      <c r="J630" s="58">
        <v>50</v>
      </c>
      <c r="K630" s="58">
        <v>0</v>
      </c>
      <c r="L630" s="58">
        <v>50</v>
      </c>
      <c r="M630" s="58">
        <v>36</v>
      </c>
      <c r="N630" s="58">
        <v>50</v>
      </c>
      <c r="O630" s="58">
        <v>25</v>
      </c>
      <c r="P630" s="58">
        <v>50</v>
      </c>
      <c r="Q630" s="58">
        <v>45</v>
      </c>
      <c r="R630" s="58">
        <v>50</v>
      </c>
      <c r="S630" s="58">
        <v>-790</v>
      </c>
      <c r="T630" s="58">
        <v>50</v>
      </c>
      <c r="U630" s="58">
        <v>50</v>
      </c>
      <c r="V630" s="58">
        <v>50</v>
      </c>
      <c r="W630" s="58">
        <v>42</v>
      </c>
      <c r="X630" s="58">
        <v>50</v>
      </c>
      <c r="Y630" s="29">
        <v>48</v>
      </c>
      <c r="Z630" s="29">
        <v>50</v>
      </c>
      <c r="AA630" s="29">
        <v>50</v>
      </c>
      <c r="AB630" s="29">
        <v>50</v>
      </c>
      <c r="AC630" s="29">
        <v>50</v>
      </c>
      <c r="AD630" s="29">
        <v>50</v>
      </c>
      <c r="AE630" s="16">
        <f t="shared" si="337"/>
        <v>0</v>
      </c>
      <c r="AF630" s="33">
        <f t="shared" si="338"/>
        <v>0</v>
      </c>
    </row>
    <row r="631" spans="1:32" s="26" customFormat="1" ht="12" customHeight="1">
      <c r="A631" s="34"/>
      <c r="B631" s="28" t="s">
        <v>141</v>
      </c>
      <c r="C631" s="38">
        <f aca="true" t="shared" si="342" ref="C631:H631">SUM(C628:C630)</f>
        <v>27207</v>
      </c>
      <c r="D631" s="38">
        <f t="shared" si="342"/>
        <v>15160</v>
      </c>
      <c r="E631" s="38">
        <f t="shared" si="342"/>
        <v>14733</v>
      </c>
      <c r="F631" s="38">
        <f t="shared" si="342"/>
        <v>15160</v>
      </c>
      <c r="G631" s="38">
        <f>SUM(G628:G630)</f>
        <v>15011</v>
      </c>
      <c r="H631" s="38">
        <f t="shared" si="342"/>
        <v>15160</v>
      </c>
      <c r="I631" s="62">
        <f aca="true" t="shared" si="343" ref="I631:X631">SUM(I628:I630)</f>
        <v>14445</v>
      </c>
      <c r="J631" s="62">
        <f t="shared" si="343"/>
        <v>13160</v>
      </c>
      <c r="K631" s="62">
        <f t="shared" si="343"/>
        <v>13129</v>
      </c>
      <c r="L631" s="62">
        <f t="shared" si="343"/>
        <v>13160</v>
      </c>
      <c r="M631" s="62">
        <f t="shared" si="343"/>
        <v>13465</v>
      </c>
      <c r="N631" s="62">
        <f t="shared" si="343"/>
        <v>15155</v>
      </c>
      <c r="O631" s="62">
        <f t="shared" si="343"/>
        <v>9825</v>
      </c>
      <c r="P631" s="62">
        <f t="shared" si="343"/>
        <v>16155</v>
      </c>
      <c r="Q631" s="62">
        <f t="shared" si="343"/>
        <v>14950</v>
      </c>
      <c r="R631" s="62">
        <f t="shared" si="343"/>
        <v>16155</v>
      </c>
      <c r="S631" s="62">
        <f t="shared" si="343"/>
        <v>31130</v>
      </c>
      <c r="T631" s="62">
        <f t="shared" si="343"/>
        <v>16155</v>
      </c>
      <c r="U631" s="62">
        <f t="shared" si="343"/>
        <v>14052</v>
      </c>
      <c r="V631" s="62">
        <f t="shared" si="343"/>
        <v>16155</v>
      </c>
      <c r="W631" s="62">
        <f t="shared" si="343"/>
        <v>15533</v>
      </c>
      <c r="X631" s="62">
        <f t="shared" si="343"/>
        <v>16155</v>
      </c>
      <c r="Y631" s="41">
        <f aca="true" t="shared" si="344" ref="Y631:AD631">SUM(Y628:Y630)</f>
        <v>16461</v>
      </c>
      <c r="Z631" s="41">
        <f t="shared" si="344"/>
        <v>18175</v>
      </c>
      <c r="AA631" s="41">
        <f t="shared" si="344"/>
        <v>21235</v>
      </c>
      <c r="AB631" s="41">
        <f t="shared" si="344"/>
        <v>18175</v>
      </c>
      <c r="AC631" s="41">
        <f t="shared" si="344"/>
        <v>18180</v>
      </c>
      <c r="AD631" s="41">
        <f t="shared" si="344"/>
        <v>18180</v>
      </c>
      <c r="AE631" s="16">
        <f t="shared" si="337"/>
        <v>5</v>
      </c>
      <c r="AF631" s="33">
        <f t="shared" si="338"/>
        <v>0.0002751031636863824</v>
      </c>
    </row>
    <row r="632" spans="1:32" s="26" customFormat="1" ht="12" customHeight="1">
      <c r="A632" s="34">
        <v>660</v>
      </c>
      <c r="B632" s="28" t="s">
        <v>88</v>
      </c>
      <c r="C632" s="4">
        <f aca="true" t="shared" si="345" ref="C632:H632">SUM(C626+C631)</f>
        <v>29629</v>
      </c>
      <c r="D632" s="4">
        <f t="shared" si="345"/>
        <v>17655</v>
      </c>
      <c r="E632" s="4">
        <f t="shared" si="345"/>
        <v>17223</v>
      </c>
      <c r="F632" s="4">
        <f>SUM(F626+F631)</f>
        <v>17730.682</v>
      </c>
      <c r="G632" s="4">
        <f>SUM(G626+G631)</f>
        <v>17581</v>
      </c>
      <c r="H632" s="4">
        <f t="shared" si="345"/>
        <v>17808</v>
      </c>
      <c r="I632" s="62">
        <f>SUM(I631+I626)</f>
        <v>17093</v>
      </c>
      <c r="J632" s="62">
        <f aca="true" t="shared" si="346" ref="J632:X632">SUM(J626+J631)</f>
        <v>15887.851</v>
      </c>
      <c r="K632" s="62">
        <f t="shared" si="346"/>
        <v>15856</v>
      </c>
      <c r="L632" s="62">
        <f t="shared" si="346"/>
        <v>15998</v>
      </c>
      <c r="M632" s="62">
        <f t="shared" si="346"/>
        <v>16302</v>
      </c>
      <c r="N632" s="62">
        <f t="shared" si="346"/>
        <v>18064</v>
      </c>
      <c r="O632" s="62">
        <f t="shared" si="346"/>
        <v>13168</v>
      </c>
      <c r="P632" s="62">
        <f t="shared" si="346"/>
        <v>19151</v>
      </c>
      <c r="Q632" s="62">
        <f t="shared" si="346"/>
        <v>17946</v>
      </c>
      <c r="R632" s="62">
        <f t="shared" si="346"/>
        <v>19272</v>
      </c>
      <c r="S632" s="62">
        <f t="shared" si="346"/>
        <v>34246</v>
      </c>
      <c r="T632" s="62">
        <f t="shared" si="346"/>
        <v>19397</v>
      </c>
      <c r="U632" s="62">
        <f t="shared" si="346"/>
        <v>17293</v>
      </c>
      <c r="V632" s="62">
        <f t="shared" si="346"/>
        <v>19386</v>
      </c>
      <c r="W632" s="62">
        <f t="shared" si="346"/>
        <v>18762</v>
      </c>
      <c r="X632" s="62">
        <f t="shared" si="346"/>
        <v>19386</v>
      </c>
      <c r="Y632" s="41">
        <f aca="true" t="shared" si="347" ref="Y632:AD632">SUM(Y626+Y631)</f>
        <v>19690</v>
      </c>
      <c r="Z632" s="41">
        <f t="shared" si="347"/>
        <v>21942.75</v>
      </c>
      <c r="AA632" s="41">
        <f t="shared" si="347"/>
        <v>25002.75</v>
      </c>
      <c r="AB632" s="41">
        <f t="shared" si="347"/>
        <v>22061.165</v>
      </c>
      <c r="AC632" s="41">
        <f t="shared" si="347"/>
        <v>22066.165</v>
      </c>
      <c r="AD632" s="41">
        <f t="shared" si="347"/>
        <v>22163.05</v>
      </c>
      <c r="AE632" s="16">
        <f t="shared" si="337"/>
        <v>101.8849999999984</v>
      </c>
      <c r="AF632" s="33">
        <f t="shared" si="338"/>
        <v>0.004618296449892759</v>
      </c>
    </row>
    <row r="633" spans="1:32" ht="12" customHeight="1">
      <c r="A633" s="3">
        <v>710</v>
      </c>
      <c r="B633" s="32" t="s">
        <v>303</v>
      </c>
      <c r="C633" s="3" t="s">
        <v>1</v>
      </c>
      <c r="D633" s="6" t="s">
        <v>2</v>
      </c>
      <c r="E633" s="6" t="s">
        <v>1</v>
      </c>
      <c r="F633" s="6" t="s">
        <v>2</v>
      </c>
      <c r="G633" s="6" t="s">
        <v>1</v>
      </c>
      <c r="H633" s="6" t="s">
        <v>2</v>
      </c>
      <c r="I633" s="6" t="s">
        <v>1</v>
      </c>
      <c r="J633" s="6" t="s">
        <v>2</v>
      </c>
      <c r="K633" s="6" t="s">
        <v>1</v>
      </c>
      <c r="L633" s="6" t="s">
        <v>2</v>
      </c>
      <c r="M633" s="6" t="s">
        <v>1</v>
      </c>
      <c r="N633" s="6" t="s">
        <v>2</v>
      </c>
      <c r="O633" s="6" t="s">
        <v>1</v>
      </c>
      <c r="P633" s="6" t="s">
        <v>2</v>
      </c>
      <c r="Q633" s="6" t="s">
        <v>44</v>
      </c>
      <c r="R633" s="6" t="s">
        <v>2</v>
      </c>
      <c r="S633" s="6" t="s">
        <v>1</v>
      </c>
      <c r="T633" s="6" t="s">
        <v>2</v>
      </c>
      <c r="U633" s="6" t="s">
        <v>44</v>
      </c>
      <c r="V633" s="6" t="s">
        <v>2</v>
      </c>
      <c r="W633" s="6" t="s">
        <v>1</v>
      </c>
      <c r="X633" s="6" t="s">
        <v>2</v>
      </c>
      <c r="Y633" s="6" t="s">
        <v>1</v>
      </c>
      <c r="Z633" s="6" t="s">
        <v>2</v>
      </c>
      <c r="AA633" s="6" t="s">
        <v>1</v>
      </c>
      <c r="AB633" s="6" t="s">
        <v>2</v>
      </c>
      <c r="AC633" s="3" t="s">
        <v>190</v>
      </c>
      <c r="AD633" s="3" t="s">
        <v>2</v>
      </c>
      <c r="AE633" s="6" t="s">
        <v>4</v>
      </c>
      <c r="AF633" s="7" t="s">
        <v>5</v>
      </c>
    </row>
    <row r="634" spans="1:32" ht="12" customHeight="1">
      <c r="A634" s="3"/>
      <c r="B634" s="32" t="s">
        <v>447</v>
      </c>
      <c r="C634" s="3" t="s">
        <v>6</v>
      </c>
      <c r="D634" s="6" t="s">
        <v>7</v>
      </c>
      <c r="E634" s="6" t="s">
        <v>7</v>
      </c>
      <c r="F634" s="6" t="s">
        <v>8</v>
      </c>
      <c r="G634" s="6" t="s">
        <v>8</v>
      </c>
      <c r="H634" s="6" t="s">
        <v>9</v>
      </c>
      <c r="I634" s="6" t="s">
        <v>9</v>
      </c>
      <c r="J634" s="6" t="s">
        <v>10</v>
      </c>
      <c r="K634" s="6" t="s">
        <v>10</v>
      </c>
      <c r="L634" s="6" t="s">
        <v>11</v>
      </c>
      <c r="M634" s="6" t="s">
        <v>11</v>
      </c>
      <c r="N634" s="6" t="s">
        <v>45</v>
      </c>
      <c r="O634" s="6" t="s">
        <v>12</v>
      </c>
      <c r="P634" s="6" t="s">
        <v>46</v>
      </c>
      <c r="Q634" s="6" t="s">
        <v>46</v>
      </c>
      <c r="R634" s="6" t="s">
        <v>47</v>
      </c>
      <c r="S634" s="6" t="s">
        <v>14</v>
      </c>
      <c r="T634" s="6" t="s">
        <v>15</v>
      </c>
      <c r="U634" s="6" t="s">
        <v>15</v>
      </c>
      <c r="V634" s="6" t="s">
        <v>16</v>
      </c>
      <c r="W634" s="6" t="s">
        <v>16</v>
      </c>
      <c r="X634" s="6" t="s">
        <v>17</v>
      </c>
      <c r="Y634" s="6" t="s">
        <v>17</v>
      </c>
      <c r="Z634" s="6" t="s">
        <v>18</v>
      </c>
      <c r="AA634" s="6" t="s">
        <v>18</v>
      </c>
      <c r="AB634" s="6" t="s">
        <v>19</v>
      </c>
      <c r="AC634" s="6" t="s">
        <v>19</v>
      </c>
      <c r="AD634" s="6" t="s">
        <v>441</v>
      </c>
      <c r="AE634" s="6" t="s">
        <v>442</v>
      </c>
      <c r="AF634" s="7" t="s">
        <v>442</v>
      </c>
    </row>
    <row r="635" spans="1:32" ht="12" customHeight="1">
      <c r="A635" s="27">
        <v>5024</v>
      </c>
      <c r="B635" s="28" t="s">
        <v>304</v>
      </c>
      <c r="C635" s="39">
        <v>10019</v>
      </c>
      <c r="D635" s="39">
        <v>11500</v>
      </c>
      <c r="E635" s="39">
        <v>10019</v>
      </c>
      <c r="F635" s="39">
        <v>10019</v>
      </c>
      <c r="G635" s="39">
        <v>10019</v>
      </c>
      <c r="H635" s="39">
        <v>10000</v>
      </c>
      <c r="I635" s="39">
        <v>9374</v>
      </c>
      <c r="J635" s="39">
        <v>9068</v>
      </c>
      <c r="K635" s="39">
        <v>9068</v>
      </c>
      <c r="L635" s="39">
        <v>9068</v>
      </c>
      <c r="M635" s="39">
        <v>8615</v>
      </c>
      <c r="N635" s="39">
        <v>8900</v>
      </c>
      <c r="O635" s="39">
        <v>9068</v>
      </c>
      <c r="P635" s="39">
        <v>9340</v>
      </c>
      <c r="Q635" s="39">
        <v>9068</v>
      </c>
      <c r="R635" s="39">
        <v>9340</v>
      </c>
      <c r="S635" s="39">
        <v>9068</v>
      </c>
      <c r="T635" s="39">
        <v>9068</v>
      </c>
      <c r="U635" s="39">
        <v>9068</v>
      </c>
      <c r="V635" s="39">
        <v>9068</v>
      </c>
      <c r="W635" s="39">
        <v>8161</v>
      </c>
      <c r="X635" s="39">
        <v>8161</v>
      </c>
      <c r="Y635" s="39">
        <v>9068</v>
      </c>
      <c r="Z635" s="39">
        <v>9068</v>
      </c>
      <c r="AA635" s="39">
        <v>9068</v>
      </c>
      <c r="AB635" s="39">
        <v>9068</v>
      </c>
      <c r="AC635" s="39">
        <v>9068</v>
      </c>
      <c r="AD635" s="39">
        <v>9068</v>
      </c>
      <c r="AE635" s="16">
        <f>SUM(AD635-AB635)</f>
        <v>0</v>
      </c>
      <c r="AF635" s="33">
        <f>SUM(AE635/AB635)</f>
        <v>0</v>
      </c>
    </row>
    <row r="636" spans="1:32" ht="12" customHeight="1">
      <c r="A636" s="27">
        <v>5025</v>
      </c>
      <c r="B636" s="28" t="s">
        <v>305</v>
      </c>
      <c r="C636" s="39">
        <v>9093</v>
      </c>
      <c r="D636" s="39">
        <v>9700</v>
      </c>
      <c r="E636" s="39">
        <v>9434</v>
      </c>
      <c r="F636" s="39">
        <v>9905</v>
      </c>
      <c r="G636" s="39">
        <v>9617</v>
      </c>
      <c r="H636" s="39">
        <v>9905</v>
      </c>
      <c r="I636" s="39">
        <v>10038</v>
      </c>
      <c r="J636" s="39">
        <v>10250</v>
      </c>
      <c r="K636" s="39">
        <v>10250</v>
      </c>
      <c r="L636" s="39">
        <v>10700</v>
      </c>
      <c r="M636" s="39">
        <v>10611</v>
      </c>
      <c r="N636" s="39">
        <v>11100</v>
      </c>
      <c r="O636" s="39">
        <v>10611</v>
      </c>
      <c r="P636" s="39">
        <v>11100</v>
      </c>
      <c r="Q636" s="39">
        <v>10611</v>
      </c>
      <c r="R636" s="39">
        <v>11000</v>
      </c>
      <c r="S636" s="39">
        <v>11142</v>
      </c>
      <c r="T636" s="39">
        <v>11590</v>
      </c>
      <c r="U636" s="39">
        <v>11421</v>
      </c>
      <c r="V636" s="39">
        <v>11590</v>
      </c>
      <c r="W636" s="39">
        <v>11535</v>
      </c>
      <c r="X636" s="39">
        <v>11590</v>
      </c>
      <c r="Y636" s="39">
        <v>11748</v>
      </c>
      <c r="Z636" s="39">
        <v>12050</v>
      </c>
      <c r="AA636" s="39">
        <v>11924</v>
      </c>
      <c r="AB636" s="39">
        <v>12280</v>
      </c>
      <c r="AC636" s="39">
        <v>12280</v>
      </c>
      <c r="AD636" s="39">
        <v>12530</v>
      </c>
      <c r="AE636" s="16">
        <f>SUM(AD636-AB636)</f>
        <v>250</v>
      </c>
      <c r="AF636" s="33">
        <f>SUM(AE636/AB636)</f>
        <v>0.02035830618892508</v>
      </c>
    </row>
    <row r="637" spans="1:32" ht="12" customHeight="1">
      <c r="A637" s="27">
        <v>5026</v>
      </c>
      <c r="B637" s="28" t="s">
        <v>448</v>
      </c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>
        <v>80000</v>
      </c>
      <c r="AE637" s="16">
        <v>80000</v>
      </c>
      <c r="AF637" s="33">
        <v>1</v>
      </c>
    </row>
    <row r="638" spans="1:32" s="26" customFormat="1" ht="12" customHeight="1">
      <c r="A638" s="34">
        <v>710</v>
      </c>
      <c r="B638" s="28" t="s">
        <v>306</v>
      </c>
      <c r="C638" s="38">
        <f aca="true" t="shared" si="348" ref="C638:H638">SUM(C635:C636)</f>
        <v>19112</v>
      </c>
      <c r="D638" s="38">
        <f t="shared" si="348"/>
        <v>21200</v>
      </c>
      <c r="E638" s="38">
        <f t="shared" si="348"/>
        <v>19453</v>
      </c>
      <c r="F638" s="38">
        <f t="shared" si="348"/>
        <v>19924</v>
      </c>
      <c r="G638" s="38">
        <f>SUM(G635:G636)</f>
        <v>19636</v>
      </c>
      <c r="H638" s="38">
        <f t="shared" si="348"/>
        <v>19905</v>
      </c>
      <c r="I638" s="38">
        <f aca="true" t="shared" si="349" ref="I638:Z638">SUM(I635:I636)</f>
        <v>19412</v>
      </c>
      <c r="J638" s="38">
        <f t="shared" si="349"/>
        <v>19318</v>
      </c>
      <c r="K638" s="38">
        <f t="shared" si="349"/>
        <v>19318</v>
      </c>
      <c r="L638" s="38">
        <f t="shared" si="349"/>
        <v>19768</v>
      </c>
      <c r="M638" s="38">
        <f t="shared" si="349"/>
        <v>19226</v>
      </c>
      <c r="N638" s="38">
        <f t="shared" si="349"/>
        <v>20000</v>
      </c>
      <c r="O638" s="38">
        <f t="shared" si="349"/>
        <v>19679</v>
      </c>
      <c r="P638" s="38">
        <f t="shared" si="349"/>
        <v>20440</v>
      </c>
      <c r="Q638" s="38">
        <f t="shared" si="349"/>
        <v>19679</v>
      </c>
      <c r="R638" s="38">
        <f t="shared" si="349"/>
        <v>20340</v>
      </c>
      <c r="S638" s="38">
        <f t="shared" si="349"/>
        <v>20210</v>
      </c>
      <c r="T638" s="38">
        <f t="shared" si="349"/>
        <v>20658</v>
      </c>
      <c r="U638" s="38">
        <f t="shared" si="349"/>
        <v>20489</v>
      </c>
      <c r="V638" s="38">
        <f t="shared" si="349"/>
        <v>20658</v>
      </c>
      <c r="W638" s="38">
        <f t="shared" si="349"/>
        <v>19696</v>
      </c>
      <c r="X638" s="38">
        <f t="shared" si="349"/>
        <v>19751</v>
      </c>
      <c r="Y638" s="38">
        <f t="shared" si="349"/>
        <v>20816</v>
      </c>
      <c r="Z638" s="38">
        <f t="shared" si="349"/>
        <v>21118</v>
      </c>
      <c r="AA638" s="38">
        <f>SUM(AA635:AA636)</f>
        <v>20992</v>
      </c>
      <c r="AB638" s="38">
        <f>SUM(AB635:AB636)</f>
        <v>21348</v>
      </c>
      <c r="AC638" s="38">
        <f>SUM(AC635:AC636)</f>
        <v>21348</v>
      </c>
      <c r="AD638" s="38">
        <f>SUM(AD635:AD637)</f>
        <v>101598</v>
      </c>
      <c r="AE638" s="23">
        <f>SUM(AE635:AE637)</f>
        <v>80250</v>
      </c>
      <c r="AF638" s="35">
        <f>SUM(AE638/AB638)</f>
        <v>3.759134345137718</v>
      </c>
    </row>
    <row r="639" spans="1:32" ht="12" customHeight="1">
      <c r="A639" s="81">
        <v>715</v>
      </c>
      <c r="B639" s="81" t="s">
        <v>90</v>
      </c>
      <c r="C639" s="3" t="s">
        <v>1</v>
      </c>
      <c r="D639" s="6" t="s">
        <v>2</v>
      </c>
      <c r="E639" s="6" t="s">
        <v>1</v>
      </c>
      <c r="F639" s="6" t="s">
        <v>2</v>
      </c>
      <c r="G639" s="6" t="s">
        <v>1</v>
      </c>
      <c r="H639" s="6" t="s">
        <v>2</v>
      </c>
      <c r="I639" s="6" t="s">
        <v>1</v>
      </c>
      <c r="J639" s="6" t="s">
        <v>2</v>
      </c>
      <c r="K639" s="6" t="s">
        <v>1</v>
      </c>
      <c r="L639" s="6" t="s">
        <v>2</v>
      </c>
      <c r="M639" s="6" t="s">
        <v>1</v>
      </c>
      <c r="N639" s="6" t="s">
        <v>2</v>
      </c>
      <c r="O639" s="6" t="s">
        <v>1</v>
      </c>
      <c r="P639" s="6" t="s">
        <v>2</v>
      </c>
      <c r="Q639" s="6" t="s">
        <v>44</v>
      </c>
      <c r="R639" s="6" t="s">
        <v>2</v>
      </c>
      <c r="S639" s="6" t="s">
        <v>1</v>
      </c>
      <c r="T639" s="6" t="s">
        <v>2</v>
      </c>
      <c r="U639" s="6" t="s">
        <v>44</v>
      </c>
      <c r="V639" s="6" t="s">
        <v>2</v>
      </c>
      <c r="W639" s="6" t="s">
        <v>1</v>
      </c>
      <c r="X639" s="6" t="s">
        <v>2</v>
      </c>
      <c r="Y639" s="6" t="s">
        <v>1</v>
      </c>
      <c r="Z639" s="6" t="s">
        <v>2</v>
      </c>
      <c r="AA639" s="6" t="s">
        <v>1</v>
      </c>
      <c r="AB639" s="6" t="s">
        <v>2</v>
      </c>
      <c r="AC639" s="3" t="s">
        <v>190</v>
      </c>
      <c r="AD639" s="3" t="s">
        <v>2</v>
      </c>
      <c r="AE639" s="6" t="s">
        <v>4</v>
      </c>
      <c r="AF639" s="7" t="s">
        <v>5</v>
      </c>
    </row>
    <row r="640" spans="1:32" ht="12" customHeight="1">
      <c r="A640" s="81"/>
      <c r="B640" s="81"/>
      <c r="C640" s="3" t="s">
        <v>6</v>
      </c>
      <c r="D640" s="6" t="s">
        <v>7</v>
      </c>
      <c r="E640" s="6" t="s">
        <v>7</v>
      </c>
      <c r="F640" s="6" t="s">
        <v>8</v>
      </c>
      <c r="G640" s="6" t="s">
        <v>8</v>
      </c>
      <c r="H640" s="6" t="s">
        <v>9</v>
      </c>
      <c r="I640" s="6" t="s">
        <v>9</v>
      </c>
      <c r="J640" s="6" t="s">
        <v>10</v>
      </c>
      <c r="K640" s="6" t="s">
        <v>10</v>
      </c>
      <c r="L640" s="6" t="s">
        <v>11</v>
      </c>
      <c r="M640" s="6" t="s">
        <v>11</v>
      </c>
      <c r="N640" s="6" t="s">
        <v>45</v>
      </c>
      <c r="O640" s="6" t="s">
        <v>12</v>
      </c>
      <c r="P640" s="6" t="s">
        <v>46</v>
      </c>
      <c r="Q640" s="6" t="s">
        <v>46</v>
      </c>
      <c r="R640" s="6" t="s">
        <v>47</v>
      </c>
      <c r="S640" s="6" t="s">
        <v>14</v>
      </c>
      <c r="T640" s="6" t="s">
        <v>15</v>
      </c>
      <c r="U640" s="6" t="s">
        <v>15</v>
      </c>
      <c r="V640" s="6" t="s">
        <v>16</v>
      </c>
      <c r="W640" s="6" t="s">
        <v>16</v>
      </c>
      <c r="X640" s="6" t="s">
        <v>17</v>
      </c>
      <c r="Y640" s="6" t="s">
        <v>17</v>
      </c>
      <c r="Z640" s="6" t="s">
        <v>18</v>
      </c>
      <c r="AA640" s="6" t="s">
        <v>18</v>
      </c>
      <c r="AB640" s="6" t="s">
        <v>19</v>
      </c>
      <c r="AC640" s="6" t="s">
        <v>19</v>
      </c>
      <c r="AD640" s="6" t="s">
        <v>441</v>
      </c>
      <c r="AE640" s="6" t="s">
        <v>442</v>
      </c>
      <c r="AF640" s="7" t="s">
        <v>442</v>
      </c>
    </row>
    <row r="641" spans="1:32" s="26" customFormat="1" ht="12" customHeight="1">
      <c r="A641" s="34">
        <v>4001</v>
      </c>
      <c r="B641" s="28" t="s">
        <v>307</v>
      </c>
      <c r="C641" s="4">
        <v>819521</v>
      </c>
      <c r="D641" s="4">
        <v>716035</v>
      </c>
      <c r="E641" s="4">
        <v>510070</v>
      </c>
      <c r="F641" s="4">
        <v>524000</v>
      </c>
      <c r="G641" s="4">
        <v>612201</v>
      </c>
      <c r="H641" s="4">
        <v>524500</v>
      </c>
      <c r="I641" s="4">
        <v>373708</v>
      </c>
      <c r="J641" s="4">
        <v>509000</v>
      </c>
      <c r="K641" s="4">
        <v>746520</v>
      </c>
      <c r="L641" s="4">
        <v>455873</v>
      </c>
      <c r="M641" s="4">
        <v>809240</v>
      </c>
      <c r="N641" s="4">
        <v>515672</v>
      </c>
      <c r="O641" s="4">
        <v>551073</v>
      </c>
      <c r="P641" s="4">
        <v>418000</v>
      </c>
      <c r="Q641" s="4">
        <v>1021185</v>
      </c>
      <c r="R641" s="4">
        <v>439700</v>
      </c>
      <c r="S641" s="4">
        <v>816939</v>
      </c>
      <c r="T641" s="4">
        <v>497500</v>
      </c>
      <c r="U641" s="4">
        <v>636262</v>
      </c>
      <c r="V641" s="4">
        <v>400000</v>
      </c>
      <c r="W641" s="4">
        <v>532861</v>
      </c>
      <c r="X641" s="4">
        <v>466178</v>
      </c>
      <c r="Y641" s="4">
        <v>466178</v>
      </c>
      <c r="Z641" s="4">
        <v>566000</v>
      </c>
      <c r="AA641" s="4">
        <v>1039906</v>
      </c>
      <c r="AB641" s="4">
        <v>700000</v>
      </c>
      <c r="AC641" s="4">
        <v>700000</v>
      </c>
      <c r="AD641" s="4">
        <v>800000</v>
      </c>
      <c r="AE641" s="23">
        <f>SUM(AD641-AB641)</f>
        <v>100000</v>
      </c>
      <c r="AF641" s="35">
        <f>SUM(AE641/AC641)</f>
        <v>0.14285714285714285</v>
      </c>
    </row>
    <row r="642" spans="1:32" s="26" customFormat="1" ht="12" customHeight="1">
      <c r="A642" s="34"/>
      <c r="B642" s="28" t="s">
        <v>308</v>
      </c>
      <c r="C642" s="4">
        <f aca="true" t="shared" si="350" ref="C642:Q642">SUM(C142+C162+C168+C173+C185+C199+C204+C217+C245+C268+C274+C286+C303+C325+C342+C351+C394+C417+C436+C458+C465+C477+C495+C501+C507+C513+C520+C526+C546+C566+C594+C620+C632+C638+C641)</f>
        <v>5781662</v>
      </c>
      <c r="D642" s="4">
        <f t="shared" si="350"/>
        <v>6610622.973</v>
      </c>
      <c r="E642" s="4">
        <f t="shared" si="350"/>
        <v>6553774</v>
      </c>
      <c r="F642" s="4">
        <f t="shared" si="350"/>
        <v>6818690.661</v>
      </c>
      <c r="G642" s="4">
        <f t="shared" si="350"/>
        <v>6736697</v>
      </c>
      <c r="H642" s="4">
        <f t="shared" si="350"/>
        <v>7059241</v>
      </c>
      <c r="I642" s="4">
        <f t="shared" si="350"/>
        <v>6940827</v>
      </c>
      <c r="J642" s="4">
        <f t="shared" si="350"/>
        <v>7340259.543999999</v>
      </c>
      <c r="K642" s="4">
        <f t="shared" si="350"/>
        <v>7269846</v>
      </c>
      <c r="L642" s="4">
        <f t="shared" si="350"/>
        <v>7564338</v>
      </c>
      <c r="M642" s="4">
        <f t="shared" si="350"/>
        <v>7729307.33</v>
      </c>
      <c r="N642" s="4">
        <f t="shared" si="350"/>
        <v>7838830.373999999</v>
      </c>
      <c r="O642" s="4">
        <f t="shared" si="350"/>
        <v>7672495</v>
      </c>
      <c r="P642" s="4">
        <f t="shared" si="350"/>
        <v>8089185.3845</v>
      </c>
      <c r="Q642" s="4">
        <f t="shared" si="350"/>
        <v>8510403</v>
      </c>
      <c r="R642" s="4">
        <f aca="true" t="shared" si="351" ref="R642:AB642">SUM(R142+R162+R168+R173+R185+R199+R204+R217+R245+R268+R274+R286+R303+R325+R331+R342+R351+R394+R417+R436+R458+R465+R477+R495+R501+R507+R513+R520+R526+R546+R566+R594+R620+R632+R638+R641)</f>
        <v>8394389.743259005</v>
      </c>
      <c r="S642" s="4">
        <f t="shared" si="351"/>
        <v>8698093.09</v>
      </c>
      <c r="T642" s="4">
        <f t="shared" si="351"/>
        <v>8804090.05672</v>
      </c>
      <c r="U642" s="4">
        <f t="shared" si="351"/>
        <v>8688846.3477</v>
      </c>
      <c r="V642" s="4">
        <f t="shared" si="351"/>
        <v>8533253.5357</v>
      </c>
      <c r="W642" s="4">
        <f t="shared" si="351"/>
        <v>8140146.3477</v>
      </c>
      <c r="X642" s="4">
        <f t="shared" si="351"/>
        <v>8539686.672200002</v>
      </c>
      <c r="Y642" s="4">
        <f t="shared" si="351"/>
        <v>8173990.3477</v>
      </c>
      <c r="Z642" s="4">
        <f t="shared" si="351"/>
        <v>8919379.461</v>
      </c>
      <c r="AA642" s="4">
        <f t="shared" si="351"/>
        <v>9063065.120000001</v>
      </c>
      <c r="AB642" s="4">
        <f t="shared" si="351"/>
        <v>8865608.0035</v>
      </c>
      <c r="AC642" s="4">
        <f>SUM(AC142+AC162+AC168+AC173+AC185+AC199+AC204+AC217+AC245+AC268+AC274+AC286+AC303+AC325+AC331+AC342+AC351+AC394+AC417+AC436+AC458+AC465+AC477+AC495+AC501+AC507+AC513+AC520+AC526+AC546+AC566+AC594+AC620+AC632+AC638+AC641)</f>
        <v>8812204.5975</v>
      </c>
      <c r="AD642" s="4">
        <f>SUM(AD142+AD162+AD168+AD173+AD185+AD199+AD204+AD217+AD245+AD268+AD274+AD286+AD303+AD325+AD331+AD342+AD351+AD394+AD417+AD436+AD458+AD465+AD477+AD495+AD501+AD507+AD513+AD520+AD526+AD546+AD566+AD594+AD620+AD632+AD638+AD641)</f>
        <v>9015906.344500002</v>
      </c>
      <c r="AE642" s="23">
        <f>SUM(AD642-AB642)</f>
        <v>150298.34100000188</v>
      </c>
      <c r="AF642" s="188">
        <f>SUM(AE642/AC642)</f>
        <v>0.01705570261528439</v>
      </c>
    </row>
    <row r="645" spans="1:32" ht="12" customHeight="1">
      <c r="A645" s="82">
        <v>735</v>
      </c>
      <c r="B645" s="83" t="s">
        <v>309</v>
      </c>
      <c r="C645" s="3" t="s">
        <v>1</v>
      </c>
      <c r="D645" s="6" t="s">
        <v>2</v>
      </c>
      <c r="E645" s="6" t="s">
        <v>1</v>
      </c>
      <c r="F645" s="82" t="s">
        <v>2</v>
      </c>
      <c r="G645" s="82" t="s">
        <v>1</v>
      </c>
      <c r="H645" s="82" t="s">
        <v>2</v>
      </c>
      <c r="I645" s="6" t="s">
        <v>1</v>
      </c>
      <c r="J645" s="6" t="s">
        <v>2</v>
      </c>
      <c r="K645" s="6" t="s">
        <v>1</v>
      </c>
      <c r="L645" s="6" t="s">
        <v>2</v>
      </c>
      <c r="M645" s="6" t="s">
        <v>1</v>
      </c>
      <c r="N645" s="6" t="s">
        <v>2</v>
      </c>
      <c r="O645" s="6" t="s">
        <v>1</v>
      </c>
      <c r="P645" s="6" t="s">
        <v>2</v>
      </c>
      <c r="Q645" s="6" t="s">
        <v>1</v>
      </c>
      <c r="R645" s="6" t="s">
        <v>2</v>
      </c>
      <c r="S645" s="6" t="s">
        <v>190</v>
      </c>
      <c r="T645" s="6" t="s">
        <v>2</v>
      </c>
      <c r="U645" s="6" t="s">
        <v>44</v>
      </c>
      <c r="V645" s="6" t="s">
        <v>2</v>
      </c>
      <c r="W645" s="6" t="s">
        <v>44</v>
      </c>
      <c r="X645" s="6" t="s">
        <v>2</v>
      </c>
      <c r="Y645" s="6" t="s">
        <v>1</v>
      </c>
      <c r="Z645" s="6" t="s">
        <v>2</v>
      </c>
      <c r="AA645" s="6" t="s">
        <v>1</v>
      </c>
      <c r="AB645" s="6" t="s">
        <v>2</v>
      </c>
      <c r="AC645" s="3" t="s">
        <v>190</v>
      </c>
      <c r="AD645" s="3" t="s">
        <v>2</v>
      </c>
      <c r="AE645" s="6" t="s">
        <v>4</v>
      </c>
      <c r="AF645" s="7" t="s">
        <v>5</v>
      </c>
    </row>
    <row r="646" spans="1:32" ht="12" customHeight="1">
      <c r="A646" s="82"/>
      <c r="B646" s="83"/>
      <c r="C646" s="3" t="s">
        <v>6</v>
      </c>
      <c r="D646" s="6" t="s">
        <v>7</v>
      </c>
      <c r="E646" s="6" t="s">
        <v>7</v>
      </c>
      <c r="F646" s="82" t="s">
        <v>8</v>
      </c>
      <c r="G646" s="82" t="s">
        <v>8</v>
      </c>
      <c r="H646" s="82" t="s">
        <v>9</v>
      </c>
      <c r="I646" s="6" t="s">
        <v>9</v>
      </c>
      <c r="J646" s="6" t="s">
        <v>10</v>
      </c>
      <c r="K646" s="6" t="s">
        <v>310</v>
      </c>
      <c r="L646" s="6" t="s">
        <v>311</v>
      </c>
      <c r="M646" s="6" t="s">
        <v>311</v>
      </c>
      <c r="N646" s="6" t="s">
        <v>45</v>
      </c>
      <c r="O646" s="6" t="s">
        <v>12</v>
      </c>
      <c r="P646" s="6" t="s">
        <v>46</v>
      </c>
      <c r="Q646" s="6" t="s">
        <v>46</v>
      </c>
      <c r="R646" s="6" t="s">
        <v>47</v>
      </c>
      <c r="S646" s="6" t="s">
        <v>14</v>
      </c>
      <c r="T646" s="6" t="s">
        <v>15</v>
      </c>
      <c r="U646" s="6" t="s">
        <v>15</v>
      </c>
      <c r="V646" s="6" t="s">
        <v>16</v>
      </c>
      <c r="W646" s="6" t="s">
        <v>16</v>
      </c>
      <c r="X646" s="6" t="s">
        <v>17</v>
      </c>
      <c r="Y646" s="6" t="s">
        <v>17</v>
      </c>
      <c r="Z646" s="6" t="s">
        <v>18</v>
      </c>
      <c r="AA646" s="6" t="s">
        <v>18</v>
      </c>
      <c r="AB646" s="6" t="s">
        <v>19</v>
      </c>
      <c r="AC646" s="6" t="s">
        <v>19</v>
      </c>
      <c r="AD646" s="6" t="s">
        <v>441</v>
      </c>
      <c r="AE646" s="6" t="s">
        <v>442</v>
      </c>
      <c r="AF646" s="7" t="s">
        <v>442</v>
      </c>
    </row>
    <row r="647" spans="1:104" s="86" customFormat="1" ht="12" customHeight="1">
      <c r="A647" s="84"/>
      <c r="B647" s="85" t="s">
        <v>312</v>
      </c>
      <c r="D647" s="87"/>
      <c r="F647" s="84"/>
      <c r="G647" s="84"/>
      <c r="H647" s="84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9"/>
      <c r="AG647" s="90"/>
      <c r="AH647" s="90"/>
      <c r="AI647" s="90"/>
      <c r="AJ647" s="90"/>
      <c r="AK647" s="90"/>
      <c r="AL647" s="90"/>
      <c r="AM647" s="90"/>
      <c r="AN647" s="90"/>
      <c r="AO647" s="90"/>
      <c r="AP647" s="90"/>
      <c r="AQ647" s="90"/>
      <c r="AR647" s="90"/>
      <c r="AS647" s="90"/>
      <c r="AT647" s="90"/>
      <c r="AU647" s="90"/>
      <c r="AV647" s="90"/>
      <c r="AW647" s="90"/>
      <c r="AX647" s="90"/>
      <c r="AY647" s="90"/>
      <c r="AZ647" s="90"/>
      <c r="BA647" s="90"/>
      <c r="BB647" s="90"/>
      <c r="BC647" s="90"/>
      <c r="BD647" s="90"/>
      <c r="BE647" s="90"/>
      <c r="BF647" s="90"/>
      <c r="BG647" s="90"/>
      <c r="BH647" s="90"/>
      <c r="BI647" s="90"/>
      <c r="BJ647" s="90"/>
      <c r="BK647" s="90"/>
      <c r="BL647" s="90"/>
      <c r="BM647" s="90"/>
      <c r="BN647" s="90"/>
      <c r="BO647" s="90"/>
      <c r="BP647" s="90"/>
      <c r="BQ647" s="90"/>
      <c r="BR647" s="90"/>
      <c r="BS647" s="90"/>
      <c r="BT647" s="90"/>
      <c r="BU647" s="90"/>
      <c r="BV647" s="90"/>
      <c r="BW647" s="90"/>
      <c r="BX647" s="90"/>
      <c r="BY647" s="90"/>
      <c r="BZ647" s="90"/>
      <c r="CA647" s="90"/>
      <c r="CB647" s="90"/>
      <c r="CC647" s="90"/>
      <c r="CD647" s="90"/>
      <c r="CE647" s="90"/>
      <c r="CF647" s="90"/>
      <c r="CG647" s="90"/>
      <c r="CH647" s="90"/>
      <c r="CI647" s="90"/>
      <c r="CJ647" s="90"/>
      <c r="CK647" s="90"/>
      <c r="CL647" s="90"/>
      <c r="CM647" s="90"/>
      <c r="CN647" s="90"/>
      <c r="CO647" s="90"/>
      <c r="CP647" s="90"/>
      <c r="CQ647" s="90"/>
      <c r="CR647" s="90"/>
      <c r="CS647" s="90"/>
      <c r="CT647" s="90"/>
      <c r="CU647" s="90"/>
      <c r="CV647" s="90"/>
      <c r="CW647" s="90"/>
      <c r="CX647" s="90"/>
      <c r="CY647" s="90"/>
      <c r="CZ647" s="90"/>
    </row>
    <row r="648" spans="1:104" s="86" customFormat="1" ht="12" customHeight="1">
      <c r="A648" s="91" t="s">
        <v>313</v>
      </c>
      <c r="B648" s="85" t="s">
        <v>314</v>
      </c>
      <c r="D648" s="87"/>
      <c r="F648" s="84"/>
      <c r="G648" s="84"/>
      <c r="H648" s="84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>
        <v>164943</v>
      </c>
      <c r="V648" s="88">
        <v>180000</v>
      </c>
      <c r="W648" s="88">
        <v>186450</v>
      </c>
      <c r="X648" s="88">
        <v>170000</v>
      </c>
      <c r="Y648" s="88">
        <v>153908</v>
      </c>
      <c r="Z648" s="88">
        <v>170000</v>
      </c>
      <c r="AA648" s="88">
        <v>170000</v>
      </c>
      <c r="AB648" s="88">
        <v>170000</v>
      </c>
      <c r="AC648" s="88">
        <v>170000</v>
      </c>
      <c r="AD648" s="88">
        <v>180000</v>
      </c>
      <c r="AE648" s="16">
        <f>SUM(AD648-AB648)</f>
        <v>10000</v>
      </c>
      <c r="AF648" s="33">
        <f>SUM(AE648/AB648)</f>
        <v>0.058823529411764705</v>
      </c>
      <c r="AG648" s="90"/>
      <c r="AH648" s="90"/>
      <c r="AI648" s="90"/>
      <c r="AJ648" s="90"/>
      <c r="AK648" s="90"/>
      <c r="AL648" s="90"/>
      <c r="AM648" s="90"/>
      <c r="AN648" s="90"/>
      <c r="AO648" s="90"/>
      <c r="AP648" s="90"/>
      <c r="AQ648" s="90"/>
      <c r="AR648" s="90"/>
      <c r="AS648" s="90"/>
      <c r="AT648" s="90"/>
      <c r="AU648" s="90"/>
      <c r="AV648" s="90"/>
      <c r="AW648" s="90"/>
      <c r="AX648" s="90"/>
      <c r="AY648" s="90"/>
      <c r="AZ648" s="90"/>
      <c r="BA648" s="90"/>
      <c r="BB648" s="90"/>
      <c r="BC648" s="90"/>
      <c r="BD648" s="90"/>
      <c r="BE648" s="90"/>
      <c r="BF648" s="90"/>
      <c r="BG648" s="90"/>
      <c r="BH648" s="90"/>
      <c r="BI648" s="90"/>
      <c r="BJ648" s="90"/>
      <c r="BK648" s="90"/>
      <c r="BL648" s="90"/>
      <c r="BM648" s="90"/>
      <c r="BN648" s="90"/>
      <c r="BO648" s="90"/>
      <c r="BP648" s="90"/>
      <c r="BQ648" s="90"/>
      <c r="BR648" s="90"/>
      <c r="BS648" s="90"/>
      <c r="BT648" s="90"/>
      <c r="BU648" s="90"/>
      <c r="BV648" s="90"/>
      <c r="BW648" s="90"/>
      <c r="BX648" s="90"/>
      <c r="BY648" s="90"/>
      <c r="BZ648" s="90"/>
      <c r="CA648" s="90"/>
      <c r="CB648" s="90"/>
      <c r="CC648" s="90"/>
      <c r="CD648" s="90"/>
      <c r="CE648" s="90"/>
      <c r="CF648" s="90"/>
      <c r="CG648" s="90"/>
      <c r="CH648" s="90"/>
      <c r="CI648" s="90"/>
      <c r="CJ648" s="90"/>
      <c r="CK648" s="90"/>
      <c r="CL648" s="90"/>
      <c r="CM648" s="90"/>
      <c r="CN648" s="90"/>
      <c r="CO648" s="90"/>
      <c r="CP648" s="90"/>
      <c r="CQ648" s="90"/>
      <c r="CR648" s="90"/>
      <c r="CS648" s="90"/>
      <c r="CT648" s="90"/>
      <c r="CU648" s="90"/>
      <c r="CV648" s="90"/>
      <c r="CW648" s="90"/>
      <c r="CX648" s="90"/>
      <c r="CY648" s="90"/>
      <c r="CZ648" s="90"/>
    </row>
    <row r="649" spans="1:104" s="86" customFormat="1" ht="12" customHeight="1">
      <c r="A649" s="91"/>
      <c r="B649" s="85" t="s">
        <v>446</v>
      </c>
      <c r="D649" s="87"/>
      <c r="F649" s="84"/>
      <c r="G649" s="84"/>
      <c r="H649" s="84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>
        <v>80000</v>
      </c>
      <c r="AE649" s="16">
        <v>80000</v>
      </c>
      <c r="AF649" s="33">
        <v>1</v>
      </c>
      <c r="AG649" s="90"/>
      <c r="AH649" s="90"/>
      <c r="AI649" s="90"/>
      <c r="AJ649" s="90"/>
      <c r="AK649" s="90"/>
      <c r="AL649" s="90"/>
      <c r="AM649" s="90"/>
      <c r="AN649" s="90"/>
      <c r="AO649" s="90"/>
      <c r="AP649" s="90"/>
      <c r="AQ649" s="90"/>
      <c r="AR649" s="90"/>
      <c r="AS649" s="90"/>
      <c r="AT649" s="90"/>
      <c r="AU649" s="90"/>
      <c r="AV649" s="90"/>
      <c r="AW649" s="90"/>
      <c r="AX649" s="90"/>
      <c r="AY649" s="90"/>
      <c r="AZ649" s="90"/>
      <c r="BA649" s="90"/>
      <c r="BB649" s="90"/>
      <c r="BC649" s="90"/>
      <c r="BD649" s="90"/>
      <c r="BE649" s="90"/>
      <c r="BF649" s="90"/>
      <c r="BG649" s="90"/>
      <c r="BH649" s="90"/>
      <c r="BI649" s="90"/>
      <c r="BJ649" s="90"/>
      <c r="BK649" s="90"/>
      <c r="BL649" s="90"/>
      <c r="BM649" s="90"/>
      <c r="BN649" s="90"/>
      <c r="BO649" s="90"/>
      <c r="BP649" s="90"/>
      <c r="BQ649" s="90"/>
      <c r="BR649" s="90"/>
      <c r="BS649" s="90"/>
      <c r="BT649" s="90"/>
      <c r="BU649" s="90"/>
      <c r="BV649" s="90"/>
      <c r="BW649" s="90"/>
      <c r="BX649" s="90"/>
      <c r="BY649" s="90"/>
      <c r="BZ649" s="90"/>
      <c r="CA649" s="90"/>
      <c r="CB649" s="90"/>
      <c r="CC649" s="90"/>
      <c r="CD649" s="90"/>
      <c r="CE649" s="90"/>
      <c r="CF649" s="90"/>
      <c r="CG649" s="90"/>
      <c r="CH649" s="90"/>
      <c r="CI649" s="90"/>
      <c r="CJ649" s="90"/>
      <c r="CK649" s="90"/>
      <c r="CL649" s="90"/>
      <c r="CM649" s="90"/>
      <c r="CN649" s="90"/>
      <c r="CO649" s="90"/>
      <c r="CP649" s="90"/>
      <c r="CQ649" s="90"/>
      <c r="CR649" s="90"/>
      <c r="CS649" s="90"/>
      <c r="CT649" s="90"/>
      <c r="CU649" s="90"/>
      <c r="CV649" s="90"/>
      <c r="CW649" s="90"/>
      <c r="CX649" s="90"/>
      <c r="CY649" s="90"/>
      <c r="CZ649" s="90"/>
    </row>
    <row r="650" spans="1:104" s="92" customFormat="1" ht="12" customHeight="1">
      <c r="A650" s="84"/>
      <c r="B650" s="85" t="s">
        <v>315</v>
      </c>
      <c r="D650" s="93"/>
      <c r="F650" s="84"/>
      <c r="G650" s="84"/>
      <c r="H650" s="84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>
        <v>164943</v>
      </c>
      <c r="V650" s="88">
        <v>180000</v>
      </c>
      <c r="W650" s="88">
        <v>186450</v>
      </c>
      <c r="X650" s="88">
        <v>170000</v>
      </c>
      <c r="Y650" s="88">
        <v>153908</v>
      </c>
      <c r="Z650" s="88">
        <v>170000</v>
      </c>
      <c r="AA650" s="88">
        <v>170000</v>
      </c>
      <c r="AB650" s="88">
        <v>170000</v>
      </c>
      <c r="AC650" s="88">
        <v>170000</v>
      </c>
      <c r="AD650" s="88">
        <f>SUM(AD648:AD649)</f>
        <v>260000</v>
      </c>
      <c r="AE650" s="16">
        <f>SUM(AD650-AB650)</f>
        <v>90000</v>
      </c>
      <c r="AF650" s="33">
        <f>SUM(AE650/AB650)</f>
        <v>0.5294117647058824</v>
      </c>
      <c r="AG650" s="94"/>
      <c r="AH650" s="94"/>
      <c r="AI650" s="94"/>
      <c r="AJ650" s="94"/>
      <c r="AK650" s="94"/>
      <c r="AL650" s="94"/>
      <c r="AM650" s="94"/>
      <c r="AN650" s="94"/>
      <c r="AO650" s="94"/>
      <c r="AP650" s="94"/>
      <c r="AQ650" s="94"/>
      <c r="AR650" s="94"/>
      <c r="AS650" s="94"/>
      <c r="AT650" s="94"/>
      <c r="AU650" s="94"/>
      <c r="AV650" s="94"/>
      <c r="AW650" s="94"/>
      <c r="AX650" s="94"/>
      <c r="AY650" s="94"/>
      <c r="AZ650" s="94"/>
      <c r="BA650" s="94"/>
      <c r="BB650" s="94"/>
      <c r="BC650" s="94"/>
      <c r="BD650" s="94"/>
      <c r="BE650" s="94"/>
      <c r="BF650" s="94"/>
      <c r="BG650" s="94"/>
      <c r="BH650" s="94"/>
      <c r="BI650" s="94"/>
      <c r="BJ650" s="94"/>
      <c r="BK650" s="94"/>
      <c r="BL650" s="94"/>
      <c r="BM650" s="94"/>
      <c r="BN650" s="94"/>
      <c r="BO650" s="94"/>
      <c r="BP650" s="94"/>
      <c r="BQ650" s="94"/>
      <c r="BR650" s="94"/>
      <c r="BS650" s="94"/>
      <c r="BT650" s="94"/>
      <c r="BU650" s="94"/>
      <c r="BV650" s="94"/>
      <c r="BW650" s="94"/>
      <c r="BX650" s="94"/>
      <c r="BY650" s="94"/>
      <c r="BZ650" s="94"/>
      <c r="CA650" s="94"/>
      <c r="CB650" s="94"/>
      <c r="CC650" s="94"/>
      <c r="CD650" s="94"/>
      <c r="CE650" s="94"/>
      <c r="CF650" s="94"/>
      <c r="CG650" s="94"/>
      <c r="CH650" s="94"/>
      <c r="CI650" s="94"/>
      <c r="CJ650" s="94"/>
      <c r="CK650" s="94"/>
      <c r="CL650" s="94"/>
      <c r="CM650" s="94"/>
      <c r="CN650" s="94"/>
      <c r="CO650" s="94"/>
      <c r="CP650" s="94"/>
      <c r="CQ650" s="94"/>
      <c r="CR650" s="94"/>
      <c r="CS650" s="94"/>
      <c r="CT650" s="94"/>
      <c r="CU650" s="94"/>
      <c r="CV650" s="94"/>
      <c r="CW650" s="94"/>
      <c r="CX650" s="94"/>
      <c r="CY650" s="94"/>
      <c r="CZ650" s="94"/>
    </row>
    <row r="651" spans="1:104" s="86" customFormat="1" ht="12" customHeight="1">
      <c r="A651" s="84"/>
      <c r="B651" s="85"/>
      <c r="D651" s="87"/>
      <c r="F651" s="84"/>
      <c r="G651" s="84"/>
      <c r="H651" s="84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16"/>
      <c r="AF651" s="33"/>
      <c r="AG651" s="90"/>
      <c r="AH651" s="90"/>
      <c r="AI651" s="90"/>
      <c r="AJ651" s="90"/>
      <c r="AK651" s="90"/>
      <c r="AL651" s="90"/>
      <c r="AM651" s="90"/>
      <c r="AN651" s="90"/>
      <c r="AO651" s="90"/>
      <c r="AP651" s="90"/>
      <c r="AQ651" s="90"/>
      <c r="AR651" s="90"/>
      <c r="AS651" s="90"/>
      <c r="AT651" s="90"/>
      <c r="AU651" s="90"/>
      <c r="AV651" s="90"/>
      <c r="AW651" s="90"/>
      <c r="AX651" s="90"/>
      <c r="AY651" s="90"/>
      <c r="AZ651" s="90"/>
      <c r="BA651" s="90"/>
      <c r="BB651" s="90"/>
      <c r="BC651" s="90"/>
      <c r="BD651" s="90"/>
      <c r="BE651" s="90"/>
      <c r="BF651" s="90"/>
      <c r="BG651" s="90"/>
      <c r="BH651" s="90"/>
      <c r="BI651" s="90"/>
      <c r="BJ651" s="90"/>
      <c r="BK651" s="90"/>
      <c r="BL651" s="90"/>
      <c r="BM651" s="90"/>
      <c r="BN651" s="90"/>
      <c r="BO651" s="90"/>
      <c r="BP651" s="90"/>
      <c r="BQ651" s="90"/>
      <c r="BR651" s="90"/>
      <c r="BS651" s="90"/>
      <c r="BT651" s="90"/>
      <c r="BU651" s="90"/>
      <c r="BV651" s="90"/>
      <c r="BW651" s="90"/>
      <c r="BX651" s="90"/>
      <c r="BY651" s="90"/>
      <c r="BZ651" s="90"/>
      <c r="CA651" s="90"/>
      <c r="CB651" s="90"/>
      <c r="CC651" s="90"/>
      <c r="CD651" s="90"/>
      <c r="CE651" s="90"/>
      <c r="CF651" s="90"/>
      <c r="CG651" s="90"/>
      <c r="CH651" s="90"/>
      <c r="CI651" s="90"/>
      <c r="CJ651" s="90"/>
      <c r="CK651" s="90"/>
      <c r="CL651" s="90"/>
      <c r="CM651" s="90"/>
      <c r="CN651" s="90"/>
      <c r="CO651" s="90"/>
      <c r="CP651" s="90"/>
      <c r="CQ651" s="90"/>
      <c r="CR651" s="90"/>
      <c r="CS651" s="90"/>
      <c r="CT651" s="90"/>
      <c r="CU651" s="90"/>
      <c r="CV651" s="90"/>
      <c r="CW651" s="90"/>
      <c r="CX651" s="90"/>
      <c r="CY651" s="90"/>
      <c r="CZ651" s="90"/>
    </row>
    <row r="652" spans="1:104" s="86" customFormat="1" ht="12" customHeight="1">
      <c r="A652" s="84"/>
      <c r="B652" s="85" t="s">
        <v>316</v>
      </c>
      <c r="D652" s="87"/>
      <c r="F652" s="84"/>
      <c r="G652" s="84"/>
      <c r="H652" s="84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16"/>
      <c r="AF652" s="33"/>
      <c r="AG652" s="90"/>
      <c r="AH652" s="90"/>
      <c r="AI652" s="90"/>
      <c r="AJ652" s="90"/>
      <c r="AK652" s="90"/>
      <c r="AL652" s="90"/>
      <c r="AM652" s="90"/>
      <c r="AN652" s="90"/>
      <c r="AO652" s="90"/>
      <c r="AP652" s="90"/>
      <c r="AQ652" s="90"/>
      <c r="AR652" s="90"/>
      <c r="AS652" s="90"/>
      <c r="AT652" s="90"/>
      <c r="AU652" s="90"/>
      <c r="AV652" s="90"/>
      <c r="AW652" s="90"/>
      <c r="AX652" s="90"/>
      <c r="AY652" s="90"/>
      <c r="AZ652" s="90"/>
      <c r="BA652" s="90"/>
      <c r="BB652" s="90"/>
      <c r="BC652" s="90"/>
      <c r="BD652" s="90"/>
      <c r="BE652" s="90"/>
      <c r="BF652" s="90"/>
      <c r="BG652" s="90"/>
      <c r="BH652" s="90"/>
      <c r="BI652" s="90"/>
      <c r="BJ652" s="90"/>
      <c r="BK652" s="90"/>
      <c r="BL652" s="90"/>
      <c r="BM652" s="90"/>
      <c r="BN652" s="90"/>
      <c r="BO652" s="90"/>
      <c r="BP652" s="90"/>
      <c r="BQ652" s="90"/>
      <c r="BR652" s="90"/>
      <c r="BS652" s="90"/>
      <c r="BT652" s="90"/>
      <c r="BU652" s="90"/>
      <c r="BV652" s="90"/>
      <c r="BW652" s="90"/>
      <c r="BX652" s="90"/>
      <c r="BY652" s="90"/>
      <c r="BZ652" s="90"/>
      <c r="CA652" s="90"/>
      <c r="CB652" s="90"/>
      <c r="CC652" s="90"/>
      <c r="CD652" s="90"/>
      <c r="CE652" s="90"/>
      <c r="CF652" s="90"/>
      <c r="CG652" s="90"/>
      <c r="CH652" s="90"/>
      <c r="CI652" s="90"/>
      <c r="CJ652" s="90"/>
      <c r="CK652" s="90"/>
      <c r="CL652" s="90"/>
      <c r="CM652" s="90"/>
      <c r="CN652" s="90"/>
      <c r="CO652" s="90"/>
      <c r="CP652" s="90"/>
      <c r="CQ652" s="90"/>
      <c r="CR652" s="90"/>
      <c r="CS652" s="90"/>
      <c r="CT652" s="90"/>
      <c r="CU652" s="90"/>
      <c r="CV652" s="90"/>
      <c r="CW652" s="90"/>
      <c r="CX652" s="90"/>
      <c r="CY652" s="90"/>
      <c r="CZ652" s="90"/>
    </row>
    <row r="653" spans="1:104" s="97" customFormat="1" ht="12" customHeight="1">
      <c r="A653" s="27">
        <v>1002</v>
      </c>
      <c r="B653" s="28" t="s">
        <v>94</v>
      </c>
      <c r="C653" s="29"/>
      <c r="D653" s="30"/>
      <c r="E653" s="29"/>
      <c r="F653" s="64">
        <v>45469</v>
      </c>
      <c r="G653" s="64">
        <v>57661</v>
      </c>
      <c r="H653" s="64">
        <v>65000</v>
      </c>
      <c r="I653" s="64">
        <v>65000</v>
      </c>
      <c r="J653" s="64">
        <v>67000</v>
      </c>
      <c r="K653" s="64">
        <v>51749</v>
      </c>
      <c r="L653" s="64">
        <v>75000</v>
      </c>
      <c r="M653" s="95">
        <v>68282</v>
      </c>
      <c r="N653" s="96">
        <v>77250</v>
      </c>
      <c r="O653" s="96">
        <v>71996</v>
      </c>
      <c r="P653" s="96">
        <v>79500</v>
      </c>
      <c r="Q653" s="96">
        <v>62177</v>
      </c>
      <c r="R653" s="96">
        <v>89000</v>
      </c>
      <c r="S653" s="96">
        <v>110600</v>
      </c>
      <c r="T653" s="96">
        <v>110600</v>
      </c>
      <c r="U653" s="96">
        <v>110600</v>
      </c>
      <c r="V653" s="96">
        <v>81600</v>
      </c>
      <c r="W653" s="96">
        <v>73648</v>
      </c>
      <c r="X653" s="96">
        <v>81600</v>
      </c>
      <c r="Y653" s="96">
        <v>63552</v>
      </c>
      <c r="Z653" s="40">
        <v>83250</v>
      </c>
      <c r="AA653" s="40">
        <v>95932</v>
      </c>
      <c r="AB653" s="40">
        <v>158800</v>
      </c>
      <c r="AC653" s="171">
        <v>158800</v>
      </c>
      <c r="AD653" s="171">
        <v>161976</v>
      </c>
      <c r="AE653" s="166">
        <f>SUM((AD653-AB653))</f>
        <v>3176</v>
      </c>
      <c r="AF653" s="167">
        <f>SUM((AE653/AB653))</f>
        <v>0.02</v>
      </c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  <c r="CW653" s="8"/>
      <c r="CX653" s="8"/>
      <c r="CY653" s="8"/>
      <c r="CZ653" s="8"/>
    </row>
    <row r="654" spans="1:32" ht="12" customHeight="1">
      <c r="A654" s="27">
        <v>1020</v>
      </c>
      <c r="B654" s="28" t="s">
        <v>96</v>
      </c>
      <c r="F654" s="64">
        <v>3478</v>
      </c>
      <c r="G654" s="64">
        <v>170</v>
      </c>
      <c r="H654" s="64">
        <v>4972</v>
      </c>
      <c r="I654" s="64">
        <v>4972</v>
      </c>
      <c r="J654" s="64">
        <v>5126</v>
      </c>
      <c r="K654" s="64">
        <v>362</v>
      </c>
      <c r="L654" s="64">
        <v>5890</v>
      </c>
      <c r="M654" s="95">
        <v>1361</v>
      </c>
      <c r="N654" s="96">
        <v>6082</v>
      </c>
      <c r="O654" s="96">
        <v>2551</v>
      </c>
      <c r="P654" s="96">
        <v>6000</v>
      </c>
      <c r="Q654" s="96">
        <v>3035</v>
      </c>
      <c r="R654" s="96">
        <v>6800</v>
      </c>
      <c r="S654" s="96">
        <v>6800</v>
      </c>
      <c r="T654" s="96">
        <v>6800</v>
      </c>
      <c r="U654" s="96">
        <v>6800</v>
      </c>
      <c r="V654" s="96">
        <v>6800</v>
      </c>
      <c r="W654" s="96">
        <v>5204</v>
      </c>
      <c r="X654" s="96">
        <v>6800</v>
      </c>
      <c r="Y654" s="96">
        <v>6800</v>
      </c>
      <c r="Z654" s="40">
        <v>6800</v>
      </c>
      <c r="AA654" s="40">
        <v>7411</v>
      </c>
      <c r="AB654" s="40">
        <v>12150</v>
      </c>
      <c r="AC654" s="171">
        <v>12150</v>
      </c>
      <c r="AD654" s="171">
        <v>12392</v>
      </c>
      <c r="AE654" s="166">
        <f>SUM((AD654-AB654))</f>
        <v>242</v>
      </c>
      <c r="AF654" s="167">
        <f>SUM((AE654/AB654))</f>
        <v>0.019917695473251028</v>
      </c>
    </row>
    <row r="655" spans="1:32" s="26" customFormat="1" ht="12" customHeight="1">
      <c r="A655" s="34"/>
      <c r="B655" s="28" t="s">
        <v>317</v>
      </c>
      <c r="C655" s="5"/>
      <c r="D655" s="4"/>
      <c r="E655" s="5"/>
      <c r="F655" s="98">
        <f aca="true" t="shared" si="352" ref="F655:N655">SUM(F653:F654)</f>
        <v>48947</v>
      </c>
      <c r="G655" s="98">
        <f t="shared" si="352"/>
        <v>57831</v>
      </c>
      <c r="H655" s="98">
        <f t="shared" si="352"/>
        <v>69972</v>
      </c>
      <c r="I655" s="98">
        <f t="shared" si="352"/>
        <v>69972</v>
      </c>
      <c r="J655" s="98">
        <f t="shared" si="352"/>
        <v>72126</v>
      </c>
      <c r="K655" s="98">
        <f t="shared" si="352"/>
        <v>52111</v>
      </c>
      <c r="L655" s="98">
        <f t="shared" si="352"/>
        <v>80890</v>
      </c>
      <c r="M655" s="98">
        <f t="shared" si="352"/>
        <v>69643</v>
      </c>
      <c r="N655" s="98">
        <f t="shared" si="352"/>
        <v>83332</v>
      </c>
      <c r="O655" s="98">
        <f aca="true" t="shared" si="353" ref="O655:V655">SUM(O653:O654)</f>
        <v>74547</v>
      </c>
      <c r="P655" s="98">
        <f t="shared" si="353"/>
        <v>85500</v>
      </c>
      <c r="Q655" s="98">
        <f t="shared" si="353"/>
        <v>65212</v>
      </c>
      <c r="R655" s="98">
        <f t="shared" si="353"/>
        <v>95800</v>
      </c>
      <c r="S655" s="98">
        <f t="shared" si="353"/>
        <v>117400</v>
      </c>
      <c r="T655" s="98">
        <f t="shared" si="353"/>
        <v>117400</v>
      </c>
      <c r="U655" s="98">
        <f t="shared" si="353"/>
        <v>117400</v>
      </c>
      <c r="V655" s="98">
        <f t="shared" si="353"/>
        <v>88400</v>
      </c>
      <c r="W655" s="98">
        <f>SUM(W653:W654)</f>
        <v>78852</v>
      </c>
      <c r="X655" s="98">
        <f>SUM(X653:X654)</f>
        <v>88400</v>
      </c>
      <c r="Y655" s="98">
        <f>SUM(Y653:Y654)</f>
        <v>70352</v>
      </c>
      <c r="Z655" s="41">
        <v>90050</v>
      </c>
      <c r="AA655" s="41">
        <v>90050</v>
      </c>
      <c r="AB655" s="41">
        <f>SUM(AB653:AB654)</f>
        <v>170950</v>
      </c>
      <c r="AC655" s="172">
        <f>SUM(AC653:AC654)</f>
        <v>170950</v>
      </c>
      <c r="AD655" s="172">
        <f>SUM(AD653:AD654)</f>
        <v>174368</v>
      </c>
      <c r="AE655" s="166">
        <f>SUM((AD655-AB655))</f>
        <v>3418</v>
      </c>
      <c r="AF655" s="167">
        <f>SUM((AE655/AB655))</f>
        <v>0.01999415033635566</v>
      </c>
    </row>
    <row r="656" spans="6:32" ht="12" customHeight="1">
      <c r="F656" s="64"/>
      <c r="G656" s="64"/>
      <c r="H656" s="64"/>
      <c r="I656" s="64"/>
      <c r="J656" s="64"/>
      <c r="K656" s="64"/>
      <c r="L656" s="64"/>
      <c r="M656" s="95"/>
      <c r="N656" s="96"/>
      <c r="O656" s="96"/>
      <c r="P656" s="96"/>
      <c r="Q656" s="96"/>
      <c r="R656" s="96"/>
      <c r="S656" s="96"/>
      <c r="T656" s="96"/>
      <c r="U656" s="96"/>
      <c r="V656" s="96"/>
      <c r="W656" s="96"/>
      <c r="X656" s="96"/>
      <c r="Y656" s="96"/>
      <c r="AE656" s="16"/>
      <c r="AF656" s="33"/>
    </row>
    <row r="657" spans="1:32" ht="12" customHeight="1">
      <c r="A657" s="27">
        <v>2000</v>
      </c>
      <c r="B657" s="28" t="s">
        <v>318</v>
      </c>
      <c r="F657" s="64">
        <v>300</v>
      </c>
      <c r="G657" s="64">
        <v>303</v>
      </c>
      <c r="H657" s="64">
        <v>600</v>
      </c>
      <c r="I657" s="64">
        <v>400</v>
      </c>
      <c r="J657" s="64">
        <v>400</v>
      </c>
      <c r="K657" s="64">
        <v>311</v>
      </c>
      <c r="L657" s="64">
        <v>400</v>
      </c>
      <c r="M657" s="95">
        <v>353</v>
      </c>
      <c r="N657" s="96">
        <v>400</v>
      </c>
      <c r="O657" s="96">
        <v>356</v>
      </c>
      <c r="P657" s="96">
        <v>400</v>
      </c>
      <c r="Q657" s="96">
        <v>326</v>
      </c>
      <c r="R657" s="96">
        <v>450</v>
      </c>
      <c r="S657" s="96">
        <v>550</v>
      </c>
      <c r="T657" s="96">
        <v>550</v>
      </c>
      <c r="U657" s="96">
        <v>550</v>
      </c>
      <c r="V657" s="96">
        <v>650</v>
      </c>
      <c r="W657" s="96">
        <v>615</v>
      </c>
      <c r="X657" s="96">
        <v>650</v>
      </c>
      <c r="Y657" s="96">
        <v>791</v>
      </c>
      <c r="Z657" s="29">
        <v>650</v>
      </c>
      <c r="AA657" s="29">
        <v>618</v>
      </c>
      <c r="AB657" s="29">
        <v>650</v>
      </c>
      <c r="AC657" s="175">
        <v>650</v>
      </c>
      <c r="AD657" s="175">
        <v>650</v>
      </c>
      <c r="AE657" s="166">
        <f aca="true" t="shared" si="354" ref="AE657:AE668">SUM((AD657-AB657))</f>
        <v>0</v>
      </c>
      <c r="AF657" s="167">
        <f aca="true" t="shared" si="355" ref="AF657:AF668">SUM((AE657/AB657))</f>
        <v>0</v>
      </c>
    </row>
    <row r="658" spans="1:32" ht="12" customHeight="1">
      <c r="A658" s="27">
        <v>2007</v>
      </c>
      <c r="B658" s="28" t="s">
        <v>151</v>
      </c>
      <c r="F658" s="64">
        <v>1200</v>
      </c>
      <c r="G658" s="64">
        <v>1104</v>
      </c>
      <c r="H658" s="64">
        <v>1500</v>
      </c>
      <c r="I658" s="64">
        <v>1500</v>
      </c>
      <c r="J658" s="64">
        <v>1800</v>
      </c>
      <c r="K658" s="64">
        <v>878</v>
      </c>
      <c r="L658" s="64">
        <v>1800</v>
      </c>
      <c r="M658" s="95">
        <v>1116</v>
      </c>
      <c r="N658" s="96">
        <v>1800</v>
      </c>
      <c r="O658" s="96">
        <v>1146</v>
      </c>
      <c r="P658" s="96">
        <v>2100</v>
      </c>
      <c r="Q658" s="96">
        <v>1243</v>
      </c>
      <c r="R658" s="96">
        <v>2100</v>
      </c>
      <c r="S658" s="96">
        <v>2500</v>
      </c>
      <c r="T658" s="96">
        <v>2500</v>
      </c>
      <c r="U658" s="96">
        <v>2500</v>
      </c>
      <c r="V658" s="96">
        <v>2700</v>
      </c>
      <c r="W658" s="96">
        <v>1733</v>
      </c>
      <c r="X658" s="96">
        <v>2700</v>
      </c>
      <c r="Y658" s="96">
        <v>1667</v>
      </c>
      <c r="Z658" s="40">
        <v>2700</v>
      </c>
      <c r="AA658" s="40">
        <v>2004</v>
      </c>
      <c r="AB658" s="40">
        <v>2700</v>
      </c>
      <c r="AC658" s="171">
        <v>2700</v>
      </c>
      <c r="AD658" s="171">
        <v>2700</v>
      </c>
      <c r="AE658" s="166">
        <f t="shared" si="354"/>
        <v>0</v>
      </c>
      <c r="AF658" s="167">
        <f t="shared" si="355"/>
        <v>0</v>
      </c>
    </row>
    <row r="659" spans="1:32" ht="12" customHeight="1">
      <c r="A659" s="27">
        <v>2008</v>
      </c>
      <c r="B659" s="28" t="s">
        <v>106</v>
      </c>
      <c r="F659" s="64">
        <v>5000</v>
      </c>
      <c r="G659" s="64">
        <v>6112</v>
      </c>
      <c r="H659" s="64">
        <v>6000</v>
      </c>
      <c r="I659" s="64">
        <v>6000</v>
      </c>
      <c r="J659" s="64">
        <v>6500</v>
      </c>
      <c r="K659" s="64">
        <v>2318</v>
      </c>
      <c r="L659" s="64">
        <v>7000</v>
      </c>
      <c r="M659" s="95">
        <v>2562</v>
      </c>
      <c r="N659" s="96">
        <v>7000</v>
      </c>
      <c r="O659" s="96">
        <v>4951</v>
      </c>
      <c r="P659" s="96">
        <v>7000</v>
      </c>
      <c r="Q659" s="96">
        <v>2081</v>
      </c>
      <c r="R659" s="96">
        <v>6000</v>
      </c>
      <c r="S659" s="96">
        <v>7000</v>
      </c>
      <c r="T659" s="96">
        <v>7000</v>
      </c>
      <c r="U659" s="96">
        <v>7000</v>
      </c>
      <c r="V659" s="96">
        <v>8000</v>
      </c>
      <c r="W659" s="96">
        <v>5420</v>
      </c>
      <c r="X659" s="96">
        <v>8000</v>
      </c>
      <c r="Y659" s="96">
        <v>6820</v>
      </c>
      <c r="Z659" s="40">
        <v>8000</v>
      </c>
      <c r="AA659" s="40">
        <v>4756</v>
      </c>
      <c r="AB659" s="40">
        <v>8000</v>
      </c>
      <c r="AC659" s="171">
        <v>8000</v>
      </c>
      <c r="AD659" s="171">
        <v>8000</v>
      </c>
      <c r="AE659" s="166">
        <f t="shared" si="354"/>
        <v>0</v>
      </c>
      <c r="AF659" s="167">
        <f t="shared" si="355"/>
        <v>0</v>
      </c>
    </row>
    <row r="660" spans="1:32" ht="12" customHeight="1">
      <c r="A660" s="27">
        <v>2010</v>
      </c>
      <c r="B660" s="28" t="s">
        <v>107</v>
      </c>
      <c r="F660" s="64">
        <v>0</v>
      </c>
      <c r="G660" s="64">
        <v>10963</v>
      </c>
      <c r="H660" s="64">
        <v>12000</v>
      </c>
      <c r="I660" s="64">
        <v>12000</v>
      </c>
      <c r="J660" s="64">
        <v>12000</v>
      </c>
      <c r="K660" s="64">
        <v>20632</v>
      </c>
      <c r="L660" s="64">
        <v>18000</v>
      </c>
      <c r="M660" s="95">
        <v>21162</v>
      </c>
      <c r="N660" s="96">
        <v>21000</v>
      </c>
      <c r="O660" s="96">
        <v>22129</v>
      </c>
      <c r="P660" s="96">
        <v>24000</v>
      </c>
      <c r="Q660" s="96">
        <v>16213</v>
      </c>
      <c r="R660" s="96">
        <v>25000</v>
      </c>
      <c r="S660" s="96">
        <v>25000</v>
      </c>
      <c r="T660" s="96">
        <v>25000</v>
      </c>
      <c r="U660" s="96">
        <v>25000</v>
      </c>
      <c r="V660" s="96">
        <v>26000</v>
      </c>
      <c r="W660" s="96">
        <v>22959</v>
      </c>
      <c r="X660" s="96">
        <v>26000</v>
      </c>
      <c r="Y660" s="96">
        <v>15428</v>
      </c>
      <c r="Z660" s="40">
        <v>25000</v>
      </c>
      <c r="AA660" s="40">
        <v>20447</v>
      </c>
      <c r="AB660" s="40">
        <v>25000</v>
      </c>
      <c r="AC660" s="171">
        <v>25000</v>
      </c>
      <c r="AD660" s="171">
        <v>25000</v>
      </c>
      <c r="AE660" s="166">
        <f t="shared" si="354"/>
        <v>0</v>
      </c>
      <c r="AF660" s="167">
        <f t="shared" si="355"/>
        <v>0</v>
      </c>
    </row>
    <row r="661" spans="1:32" ht="12" customHeight="1">
      <c r="A661" s="27">
        <v>2032</v>
      </c>
      <c r="B661" s="28" t="s">
        <v>198</v>
      </c>
      <c r="F661" s="64">
        <v>6000</v>
      </c>
      <c r="G661" s="64">
        <v>6872</v>
      </c>
      <c r="H661" s="64">
        <v>6500</v>
      </c>
      <c r="I661" s="64">
        <v>6000</v>
      </c>
      <c r="J661" s="64">
        <v>6000</v>
      </c>
      <c r="K661" s="64">
        <v>1914</v>
      </c>
      <c r="L661" s="64">
        <v>5000</v>
      </c>
      <c r="M661" s="95">
        <v>1335</v>
      </c>
      <c r="N661" s="96">
        <v>4500</v>
      </c>
      <c r="O661" s="96">
        <v>2116</v>
      </c>
      <c r="P661" s="96">
        <v>3000</v>
      </c>
      <c r="Q661" s="96">
        <v>2878</v>
      </c>
      <c r="R661" s="96">
        <v>4000</v>
      </c>
      <c r="S661" s="96">
        <v>4000</v>
      </c>
      <c r="T661" s="96">
        <v>4000</v>
      </c>
      <c r="U661" s="96">
        <v>4000</v>
      </c>
      <c r="V661" s="96">
        <v>4500</v>
      </c>
      <c r="W661" s="96">
        <v>3355</v>
      </c>
      <c r="X661" s="96">
        <v>4500</v>
      </c>
      <c r="Y661" s="96">
        <v>3162</v>
      </c>
      <c r="Z661" s="40">
        <v>4500</v>
      </c>
      <c r="AA661" s="40">
        <v>3647</v>
      </c>
      <c r="AB661" s="40">
        <v>4500</v>
      </c>
      <c r="AC661" s="171">
        <v>4500</v>
      </c>
      <c r="AD661" s="171">
        <v>4500</v>
      </c>
      <c r="AE661" s="166">
        <f t="shared" si="354"/>
        <v>0</v>
      </c>
      <c r="AF661" s="167">
        <f t="shared" si="355"/>
        <v>0</v>
      </c>
    </row>
    <row r="662" spans="1:32" ht="12" customHeight="1">
      <c r="A662" s="27">
        <v>2033</v>
      </c>
      <c r="B662" s="28" t="s">
        <v>199</v>
      </c>
      <c r="F662" s="64">
        <v>9500</v>
      </c>
      <c r="G662" s="64">
        <v>8075</v>
      </c>
      <c r="H662" s="64">
        <v>10000</v>
      </c>
      <c r="I662" s="64">
        <v>9000</v>
      </c>
      <c r="J662" s="64">
        <v>9000</v>
      </c>
      <c r="K662" s="64">
        <v>7724</v>
      </c>
      <c r="L662" s="64">
        <v>9000</v>
      </c>
      <c r="M662" s="95">
        <v>7968</v>
      </c>
      <c r="N662" s="96">
        <v>9000</v>
      </c>
      <c r="O662" s="96">
        <v>3939</v>
      </c>
      <c r="P662" s="96">
        <v>6000</v>
      </c>
      <c r="Q662" s="96">
        <v>5224</v>
      </c>
      <c r="R662" s="96">
        <v>7300</v>
      </c>
      <c r="S662" s="96">
        <v>9000</v>
      </c>
      <c r="T662" s="96">
        <v>9000</v>
      </c>
      <c r="U662" s="96">
        <v>9000</v>
      </c>
      <c r="V662" s="96">
        <v>7300</v>
      </c>
      <c r="W662" s="96">
        <v>5232</v>
      </c>
      <c r="X662" s="96">
        <v>7300</v>
      </c>
      <c r="Y662" s="96">
        <v>7035</v>
      </c>
      <c r="Z662" s="40">
        <v>7300</v>
      </c>
      <c r="AA662" s="40">
        <v>5899</v>
      </c>
      <c r="AB662" s="40">
        <v>7300</v>
      </c>
      <c r="AC662" s="171">
        <v>7300</v>
      </c>
      <c r="AD662" s="171">
        <v>7400</v>
      </c>
      <c r="AE662" s="166">
        <f t="shared" si="354"/>
        <v>100</v>
      </c>
      <c r="AF662" s="167">
        <f t="shared" si="355"/>
        <v>0.0136986301369863</v>
      </c>
    </row>
    <row r="663" spans="1:32" ht="12" customHeight="1">
      <c r="A663" s="27">
        <v>2034</v>
      </c>
      <c r="B663" s="28" t="s">
        <v>113</v>
      </c>
      <c r="F663" s="64">
        <v>8800</v>
      </c>
      <c r="G663" s="64">
        <v>6891</v>
      </c>
      <c r="H663" s="64">
        <v>8800</v>
      </c>
      <c r="I663" s="64">
        <v>7000</v>
      </c>
      <c r="J663" s="64">
        <v>8000</v>
      </c>
      <c r="K663" s="64">
        <v>7763</v>
      </c>
      <c r="L663" s="64">
        <v>8000</v>
      </c>
      <c r="M663" s="95">
        <v>7284</v>
      </c>
      <c r="N663" s="96">
        <v>8000</v>
      </c>
      <c r="O663" s="96">
        <v>8547</v>
      </c>
      <c r="P663" s="96">
        <v>9000</v>
      </c>
      <c r="Q663" s="96">
        <v>9732</v>
      </c>
      <c r="R663" s="96">
        <v>9000</v>
      </c>
      <c r="S663" s="96">
        <v>9000</v>
      </c>
      <c r="T663" s="96">
        <v>9000</v>
      </c>
      <c r="U663" s="96">
        <v>9000</v>
      </c>
      <c r="V663" s="96">
        <v>9000</v>
      </c>
      <c r="W663" s="96">
        <v>5004</v>
      </c>
      <c r="X663" s="96">
        <v>9000</v>
      </c>
      <c r="Y663" s="96">
        <v>7762</v>
      </c>
      <c r="Z663" s="40">
        <v>9000</v>
      </c>
      <c r="AA663" s="40">
        <v>6018</v>
      </c>
      <c r="AB663" s="40">
        <v>9000</v>
      </c>
      <c r="AC663" s="171">
        <v>9000</v>
      </c>
      <c r="AD663" s="171">
        <v>9000</v>
      </c>
      <c r="AE663" s="166">
        <f t="shared" si="354"/>
        <v>0</v>
      </c>
      <c r="AF663" s="167">
        <f t="shared" si="355"/>
        <v>0</v>
      </c>
    </row>
    <row r="664" spans="1:32" ht="12" customHeight="1">
      <c r="A664" s="27">
        <v>2071</v>
      </c>
      <c r="B664" s="28" t="s">
        <v>120</v>
      </c>
      <c r="F664" s="64">
        <v>2500</v>
      </c>
      <c r="G664" s="64">
        <v>302</v>
      </c>
      <c r="H664" s="64">
        <v>2000</v>
      </c>
      <c r="I664" s="64">
        <v>1800</v>
      </c>
      <c r="J664" s="64">
        <v>2000</v>
      </c>
      <c r="K664" s="64">
        <v>1556</v>
      </c>
      <c r="L664" s="64">
        <v>2000</v>
      </c>
      <c r="M664" s="95">
        <v>410</v>
      </c>
      <c r="N664" s="96">
        <v>1800</v>
      </c>
      <c r="O664" s="96">
        <v>1941</v>
      </c>
      <c r="P664" s="96">
        <v>1500</v>
      </c>
      <c r="Q664" s="96">
        <v>928</v>
      </c>
      <c r="R664" s="96">
        <v>1800</v>
      </c>
      <c r="S664" s="96">
        <v>2000</v>
      </c>
      <c r="T664" s="96">
        <v>2000</v>
      </c>
      <c r="U664" s="96">
        <v>2000</v>
      </c>
      <c r="V664" s="96">
        <v>2500</v>
      </c>
      <c r="W664" s="96">
        <v>0</v>
      </c>
      <c r="X664" s="96">
        <v>2500</v>
      </c>
      <c r="Y664" s="96">
        <v>450</v>
      </c>
      <c r="Z664" s="40">
        <v>2500</v>
      </c>
      <c r="AA664" s="40">
        <v>150</v>
      </c>
      <c r="AB664" s="40">
        <v>2500</v>
      </c>
      <c r="AC664" s="171">
        <v>2500</v>
      </c>
      <c r="AD664" s="171">
        <v>2200</v>
      </c>
      <c r="AE664" s="166">
        <f t="shared" si="354"/>
        <v>-300</v>
      </c>
      <c r="AF664" s="167">
        <f t="shared" si="355"/>
        <v>-0.12</v>
      </c>
    </row>
    <row r="665" spans="1:32" ht="12" customHeight="1">
      <c r="A665" s="27">
        <v>3022</v>
      </c>
      <c r="B665" s="28" t="s">
        <v>319</v>
      </c>
      <c r="F665" s="64">
        <v>1200</v>
      </c>
      <c r="G665" s="64">
        <v>940</v>
      </c>
      <c r="H665" s="64">
        <v>1200</v>
      </c>
      <c r="I665" s="64">
        <v>1200</v>
      </c>
      <c r="J665" s="64">
        <v>1200</v>
      </c>
      <c r="K665" s="64">
        <v>1067</v>
      </c>
      <c r="L665" s="64">
        <v>1200</v>
      </c>
      <c r="M665" s="95">
        <v>1665</v>
      </c>
      <c r="N665" s="96">
        <v>1600</v>
      </c>
      <c r="O665" s="96">
        <v>1613</v>
      </c>
      <c r="P665" s="96">
        <v>1800</v>
      </c>
      <c r="Q665" s="96">
        <v>1801</v>
      </c>
      <c r="R665" s="96">
        <v>1800</v>
      </c>
      <c r="S665" s="96">
        <v>2600</v>
      </c>
      <c r="T665" s="96">
        <v>2600</v>
      </c>
      <c r="U665" s="96">
        <v>2600</v>
      </c>
      <c r="V665" s="96">
        <v>3500</v>
      </c>
      <c r="W665" s="96">
        <v>1447</v>
      </c>
      <c r="X665" s="96">
        <v>3500</v>
      </c>
      <c r="Y665" s="96">
        <v>1254</v>
      </c>
      <c r="Z665" s="40">
        <v>3790</v>
      </c>
      <c r="AA665" s="40">
        <v>2741</v>
      </c>
      <c r="AB665" s="40">
        <v>3800</v>
      </c>
      <c r="AC665" s="171">
        <v>3800</v>
      </c>
      <c r="AD665" s="171">
        <v>4000</v>
      </c>
      <c r="AE665" s="166">
        <f t="shared" si="354"/>
        <v>200</v>
      </c>
      <c r="AF665" s="167">
        <f t="shared" si="355"/>
        <v>0.05263157894736842</v>
      </c>
    </row>
    <row r="666" spans="1:32" ht="12" customHeight="1">
      <c r="A666" s="27">
        <v>3004</v>
      </c>
      <c r="B666" s="28" t="s">
        <v>112</v>
      </c>
      <c r="F666" s="64">
        <v>1500</v>
      </c>
      <c r="G666" s="64">
        <v>0</v>
      </c>
      <c r="H666" s="64">
        <v>10000</v>
      </c>
      <c r="I666" s="64">
        <v>10000</v>
      </c>
      <c r="J666" s="64">
        <v>4000</v>
      </c>
      <c r="K666" s="64">
        <v>279</v>
      </c>
      <c r="L666" s="64">
        <v>4000</v>
      </c>
      <c r="M666" s="95">
        <v>336</v>
      </c>
      <c r="N666" s="96">
        <v>4000</v>
      </c>
      <c r="O666" s="96">
        <v>976</v>
      </c>
      <c r="P666" s="96">
        <v>2000</v>
      </c>
      <c r="Q666" s="96">
        <v>138</v>
      </c>
      <c r="R666" s="96">
        <v>2000</v>
      </c>
      <c r="S666" s="96">
        <v>4500</v>
      </c>
      <c r="T666" s="96">
        <v>4500</v>
      </c>
      <c r="U666" s="96">
        <v>4500</v>
      </c>
      <c r="V666" s="96">
        <v>4500</v>
      </c>
      <c r="W666" s="96">
        <v>5866</v>
      </c>
      <c r="X666" s="96">
        <v>4500</v>
      </c>
      <c r="Y666" s="96">
        <v>2336</v>
      </c>
      <c r="Z666" s="40">
        <v>4500</v>
      </c>
      <c r="AA666" s="40">
        <v>2119</v>
      </c>
      <c r="AB666" s="40">
        <v>4500</v>
      </c>
      <c r="AC666" s="171">
        <v>4500</v>
      </c>
      <c r="AD666" s="171">
        <v>4000</v>
      </c>
      <c r="AE666" s="166">
        <f t="shared" si="354"/>
        <v>-500</v>
      </c>
      <c r="AF666" s="167">
        <f t="shared" si="355"/>
        <v>-0.1111111111111111</v>
      </c>
    </row>
    <row r="667" spans="1:32" ht="12" customHeight="1">
      <c r="A667" s="27">
        <v>3005</v>
      </c>
      <c r="B667" s="28" t="s">
        <v>203</v>
      </c>
      <c r="F667" s="64">
        <v>7300</v>
      </c>
      <c r="G667" s="64">
        <v>5112</v>
      </c>
      <c r="H667" s="64">
        <v>7300</v>
      </c>
      <c r="I667" s="64">
        <v>7000</v>
      </c>
      <c r="J667" s="64">
        <v>7000</v>
      </c>
      <c r="K667" s="64">
        <v>7279</v>
      </c>
      <c r="L667" s="64">
        <v>6500</v>
      </c>
      <c r="M667" s="95">
        <v>3219</v>
      </c>
      <c r="N667" s="96">
        <v>6000</v>
      </c>
      <c r="O667" s="96">
        <v>7142</v>
      </c>
      <c r="P667" s="96">
        <v>10000</v>
      </c>
      <c r="Q667" s="96">
        <v>9878</v>
      </c>
      <c r="R667" s="96">
        <v>62250</v>
      </c>
      <c r="S667" s="96">
        <v>13400</v>
      </c>
      <c r="T667" s="96">
        <v>13400</v>
      </c>
      <c r="U667" s="96">
        <v>13400</v>
      </c>
      <c r="V667" s="96">
        <v>15000</v>
      </c>
      <c r="W667" s="96">
        <v>10996</v>
      </c>
      <c r="X667" s="96">
        <v>15000</v>
      </c>
      <c r="Y667" s="96">
        <v>14739</v>
      </c>
      <c r="Z667" s="40">
        <v>15000</v>
      </c>
      <c r="AA667" s="40">
        <v>14931</v>
      </c>
      <c r="AB667" s="40">
        <v>15000</v>
      </c>
      <c r="AC667" s="171">
        <v>15000</v>
      </c>
      <c r="AD667" s="171">
        <v>15500</v>
      </c>
      <c r="AE667" s="166">
        <f t="shared" si="354"/>
        <v>500</v>
      </c>
      <c r="AF667" s="167">
        <f t="shared" si="355"/>
        <v>0.03333333333333333</v>
      </c>
    </row>
    <row r="668" spans="1:32" ht="12" customHeight="1">
      <c r="A668" s="27">
        <v>3006</v>
      </c>
      <c r="B668" s="28" t="s">
        <v>148</v>
      </c>
      <c r="F668" s="64">
        <v>2700</v>
      </c>
      <c r="G668" s="64">
        <v>2583</v>
      </c>
      <c r="H668" s="64">
        <v>2700</v>
      </c>
      <c r="I668" s="64">
        <v>2700</v>
      </c>
      <c r="J668" s="64">
        <v>3000</v>
      </c>
      <c r="K668" s="64">
        <v>1917</v>
      </c>
      <c r="L668" s="64">
        <v>3500</v>
      </c>
      <c r="M668" s="95">
        <v>2942</v>
      </c>
      <c r="N668" s="96">
        <v>3500</v>
      </c>
      <c r="O668" s="96">
        <v>1524</v>
      </c>
      <c r="P668" s="96">
        <v>3500</v>
      </c>
      <c r="Q668" s="96">
        <v>1652</v>
      </c>
      <c r="R668" s="96">
        <v>3500</v>
      </c>
      <c r="S668" s="96">
        <v>3500</v>
      </c>
      <c r="T668" s="96">
        <v>3500</v>
      </c>
      <c r="U668" s="96">
        <v>3500</v>
      </c>
      <c r="V668" s="96">
        <v>2500</v>
      </c>
      <c r="W668" s="96">
        <v>2277</v>
      </c>
      <c r="X668" s="96">
        <v>2500</v>
      </c>
      <c r="Y668" s="96">
        <v>2249</v>
      </c>
      <c r="Z668" s="40">
        <v>2500</v>
      </c>
      <c r="AA668" s="40">
        <v>1561</v>
      </c>
      <c r="AB668" s="40">
        <v>2500</v>
      </c>
      <c r="AC668" s="171">
        <v>2500</v>
      </c>
      <c r="AD668" s="171">
        <v>2500</v>
      </c>
      <c r="AE668" s="166">
        <f t="shared" si="354"/>
        <v>0</v>
      </c>
      <c r="AF668" s="167">
        <f t="shared" si="355"/>
        <v>0</v>
      </c>
    </row>
    <row r="669" spans="1:32" ht="12" customHeight="1">
      <c r="A669" s="27">
        <v>4001</v>
      </c>
      <c r="B669" s="28" t="s">
        <v>127</v>
      </c>
      <c r="F669" s="64"/>
      <c r="G669" s="64"/>
      <c r="H669" s="64"/>
      <c r="I669" s="64"/>
      <c r="J669" s="64"/>
      <c r="K669" s="64"/>
      <c r="L669" s="64"/>
      <c r="M669" s="95"/>
      <c r="N669" s="96"/>
      <c r="O669" s="96"/>
      <c r="P669" s="96"/>
      <c r="Q669" s="96"/>
      <c r="R669" s="96"/>
      <c r="S669" s="96"/>
      <c r="T669" s="96"/>
      <c r="U669" s="96"/>
      <c r="V669" s="96"/>
      <c r="W669" s="96"/>
      <c r="X669" s="96">
        <v>160000</v>
      </c>
      <c r="Y669" s="96">
        <v>0</v>
      </c>
      <c r="AC669" s="173"/>
      <c r="AD669" s="174"/>
      <c r="AE669" s="166"/>
      <c r="AF669" s="167"/>
    </row>
    <row r="670" spans="1:32" ht="12" customHeight="1">
      <c r="A670" s="27">
        <v>6010</v>
      </c>
      <c r="B670" s="28" t="s">
        <v>320</v>
      </c>
      <c r="F670" s="64"/>
      <c r="G670" s="64"/>
      <c r="H670" s="64">
        <v>2078</v>
      </c>
      <c r="I670" s="64">
        <v>2078</v>
      </c>
      <c r="J670" s="64">
        <v>2078</v>
      </c>
      <c r="K670" s="64">
        <v>2078</v>
      </c>
      <c r="L670" s="64">
        <v>0</v>
      </c>
      <c r="M670" s="95">
        <v>3287</v>
      </c>
      <c r="N670" s="95"/>
      <c r="O670" s="96">
        <v>2279</v>
      </c>
      <c r="P670" s="96">
        <v>2337</v>
      </c>
      <c r="Q670" s="96">
        <v>2337</v>
      </c>
      <c r="R670" s="96">
        <v>2337</v>
      </c>
      <c r="S670" s="96">
        <v>2337</v>
      </c>
      <c r="T670" s="96">
        <v>2337</v>
      </c>
      <c r="U670" s="96">
        <v>2337</v>
      </c>
      <c r="V670" s="96">
        <v>5236</v>
      </c>
      <c r="W670" s="96">
        <v>5236</v>
      </c>
      <c r="X670" s="96">
        <v>5236</v>
      </c>
      <c r="Y670" s="39">
        <v>5236</v>
      </c>
      <c r="Z670" s="39">
        <v>5256</v>
      </c>
      <c r="AA670" s="39">
        <v>5256</v>
      </c>
      <c r="AB670" s="39">
        <v>7500</v>
      </c>
      <c r="AC670" s="165">
        <v>7500</v>
      </c>
      <c r="AD670" s="165">
        <v>7500</v>
      </c>
      <c r="AE670" s="166">
        <f>SUM((AD670-AB670))</f>
        <v>0</v>
      </c>
      <c r="AF670" s="167">
        <f>SUM((AE670/AB670))</f>
        <v>0</v>
      </c>
    </row>
    <row r="671" spans="1:32" s="26" customFormat="1" ht="12" customHeight="1">
      <c r="A671" s="34"/>
      <c r="B671" s="28" t="s">
        <v>141</v>
      </c>
      <c r="C671" s="5"/>
      <c r="D671" s="4"/>
      <c r="E671" s="5"/>
      <c r="F671" s="98">
        <f aca="true" t="shared" si="356" ref="F671:Y671">SUM(F657:F670)</f>
        <v>46000</v>
      </c>
      <c r="G671" s="98">
        <f t="shared" si="356"/>
        <v>49257</v>
      </c>
      <c r="H671" s="98">
        <f t="shared" si="356"/>
        <v>70678</v>
      </c>
      <c r="I671" s="98">
        <f t="shared" si="356"/>
        <v>66678</v>
      </c>
      <c r="J671" s="98">
        <f t="shared" si="356"/>
        <v>62978</v>
      </c>
      <c r="K671" s="98">
        <f t="shared" si="356"/>
        <v>55716</v>
      </c>
      <c r="L671" s="98">
        <f t="shared" si="356"/>
        <v>66400</v>
      </c>
      <c r="M671" s="98">
        <f t="shared" si="356"/>
        <v>53639</v>
      </c>
      <c r="N671" s="98">
        <f t="shared" si="356"/>
        <v>68600</v>
      </c>
      <c r="O671" s="99">
        <f t="shared" si="356"/>
        <v>58659</v>
      </c>
      <c r="P671" s="99">
        <f t="shared" si="356"/>
        <v>72637</v>
      </c>
      <c r="Q671" s="99">
        <f t="shared" si="356"/>
        <v>54431</v>
      </c>
      <c r="R671" s="99">
        <f t="shared" si="356"/>
        <v>127537</v>
      </c>
      <c r="S671" s="99">
        <f t="shared" si="356"/>
        <v>85387</v>
      </c>
      <c r="T671" s="99">
        <f t="shared" si="356"/>
        <v>85387</v>
      </c>
      <c r="U671" s="99">
        <f t="shared" si="356"/>
        <v>85387</v>
      </c>
      <c r="V671" s="99">
        <f t="shared" si="356"/>
        <v>91386</v>
      </c>
      <c r="W671" s="99">
        <f t="shared" si="356"/>
        <v>70140</v>
      </c>
      <c r="X671" s="99">
        <f t="shared" si="356"/>
        <v>251386</v>
      </c>
      <c r="Y671" s="99">
        <f t="shared" si="356"/>
        <v>68929</v>
      </c>
      <c r="Z671" s="41">
        <f>SUM(Z657:Z670)</f>
        <v>90696</v>
      </c>
      <c r="AA671" s="41">
        <f>SUM(AA657:AA670)</f>
        <v>70147</v>
      </c>
      <c r="AB671" s="41">
        <f>SUM(AB657:AB670)</f>
        <v>92950</v>
      </c>
      <c r="AC671" s="172">
        <f>SUM(AC657:AC670)</f>
        <v>92950</v>
      </c>
      <c r="AD671" s="172">
        <f>SUM(AD657:AD670)</f>
        <v>92950</v>
      </c>
      <c r="AE671" s="166">
        <f>SUM((AD671-AB671))</f>
        <v>0</v>
      </c>
      <c r="AF671" s="167">
        <f>SUM((AE671/AB671))</f>
        <v>0</v>
      </c>
    </row>
    <row r="672" spans="1:32" s="26" customFormat="1" ht="12" customHeight="1">
      <c r="A672" s="34"/>
      <c r="B672" s="28" t="s">
        <v>321</v>
      </c>
      <c r="C672" s="5"/>
      <c r="D672" s="4"/>
      <c r="E672" s="5"/>
      <c r="F672" s="98">
        <f aca="true" t="shared" si="357" ref="F672:Z672">SUM(F655+F671)</f>
        <v>94947</v>
      </c>
      <c r="G672" s="98">
        <f t="shared" si="357"/>
        <v>107088</v>
      </c>
      <c r="H672" s="98">
        <f t="shared" si="357"/>
        <v>140650</v>
      </c>
      <c r="I672" s="98">
        <f t="shared" si="357"/>
        <v>136650</v>
      </c>
      <c r="J672" s="98">
        <f t="shared" si="357"/>
        <v>135104</v>
      </c>
      <c r="K672" s="98">
        <f t="shared" si="357"/>
        <v>107827</v>
      </c>
      <c r="L672" s="98">
        <f t="shared" si="357"/>
        <v>147290</v>
      </c>
      <c r="M672" s="98">
        <f t="shared" si="357"/>
        <v>123282</v>
      </c>
      <c r="N672" s="98">
        <f t="shared" si="357"/>
        <v>151932</v>
      </c>
      <c r="O672" s="98">
        <f t="shared" si="357"/>
        <v>133206</v>
      </c>
      <c r="P672" s="98">
        <f t="shared" si="357"/>
        <v>158137</v>
      </c>
      <c r="Q672" s="98">
        <f t="shared" si="357"/>
        <v>119643</v>
      </c>
      <c r="R672" s="98">
        <f t="shared" si="357"/>
        <v>223337</v>
      </c>
      <c r="S672" s="98">
        <f t="shared" si="357"/>
        <v>202787</v>
      </c>
      <c r="T672" s="98">
        <f t="shared" si="357"/>
        <v>202787</v>
      </c>
      <c r="U672" s="98">
        <f t="shared" si="357"/>
        <v>202787</v>
      </c>
      <c r="V672" s="98">
        <f t="shared" si="357"/>
        <v>179786</v>
      </c>
      <c r="W672" s="98">
        <f t="shared" si="357"/>
        <v>148992</v>
      </c>
      <c r="X672" s="98">
        <f t="shared" si="357"/>
        <v>339786</v>
      </c>
      <c r="Y672" s="98">
        <f t="shared" si="357"/>
        <v>139281</v>
      </c>
      <c r="Z672" s="98">
        <f t="shared" si="357"/>
        <v>180746</v>
      </c>
      <c r="AA672" s="98">
        <f>SUM(AA655+AA671)</f>
        <v>160197</v>
      </c>
      <c r="AB672" s="98">
        <f>SUM(AB655+AB671)</f>
        <v>263900</v>
      </c>
      <c r="AC672" s="176">
        <f>SUM((AC655+AC671))</f>
        <v>263900</v>
      </c>
      <c r="AD672" s="176">
        <f>SUM((AD655+AD671))</f>
        <v>267318</v>
      </c>
      <c r="AE672" s="166">
        <f>SUM((AD672-AB672))</f>
        <v>3418</v>
      </c>
      <c r="AF672" s="167">
        <f>SUM((AE672/AB672))</f>
        <v>0.0129518757104964</v>
      </c>
    </row>
    <row r="673" spans="6:24" ht="12" customHeight="1">
      <c r="F673" s="64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</row>
    <row r="674" spans="1:32" ht="12" customHeight="1">
      <c r="A674" s="82">
        <v>815</v>
      </c>
      <c r="B674" s="83" t="s">
        <v>322</v>
      </c>
      <c r="C674" s="3" t="s">
        <v>1</v>
      </c>
      <c r="D674" s="6" t="s">
        <v>2</v>
      </c>
      <c r="E674" s="6" t="s">
        <v>1</v>
      </c>
      <c r="F674" s="82" t="s">
        <v>2</v>
      </c>
      <c r="G674" s="82" t="s">
        <v>1</v>
      </c>
      <c r="H674" s="82" t="s">
        <v>2</v>
      </c>
      <c r="I674" s="6" t="s">
        <v>1</v>
      </c>
      <c r="J674" s="6" t="s">
        <v>2</v>
      </c>
      <c r="K674" s="6" t="s">
        <v>1</v>
      </c>
      <c r="L674" s="6" t="s">
        <v>2</v>
      </c>
      <c r="M674" s="6" t="s">
        <v>1</v>
      </c>
      <c r="N674" s="6" t="s">
        <v>2</v>
      </c>
      <c r="O674" s="6" t="s">
        <v>1</v>
      </c>
      <c r="P674" s="6" t="s">
        <v>2</v>
      </c>
      <c r="Q674" s="6" t="s">
        <v>1</v>
      </c>
      <c r="R674" s="6" t="s">
        <v>2</v>
      </c>
      <c r="S674" s="6" t="s">
        <v>3</v>
      </c>
      <c r="T674" s="6" t="s">
        <v>2</v>
      </c>
      <c r="U674" s="6" t="s">
        <v>44</v>
      </c>
      <c r="V674" s="6" t="s">
        <v>2</v>
      </c>
      <c r="W674" s="6" t="s">
        <v>44</v>
      </c>
      <c r="X674" s="6" t="s">
        <v>2</v>
      </c>
      <c r="Y674" s="6" t="s">
        <v>1</v>
      </c>
      <c r="Z674" s="6" t="s">
        <v>2</v>
      </c>
      <c r="AA674" s="6" t="s">
        <v>1</v>
      </c>
      <c r="AB674" s="6" t="s">
        <v>2</v>
      </c>
      <c r="AC674" s="3" t="s">
        <v>190</v>
      </c>
      <c r="AD674" s="3" t="s">
        <v>2</v>
      </c>
      <c r="AE674" s="6" t="s">
        <v>4</v>
      </c>
      <c r="AF674" s="7" t="s">
        <v>5</v>
      </c>
    </row>
    <row r="675" spans="1:32" ht="12" customHeight="1">
      <c r="A675" s="82"/>
      <c r="B675" s="83"/>
      <c r="C675" s="3" t="s">
        <v>6</v>
      </c>
      <c r="D675" s="6" t="s">
        <v>7</v>
      </c>
      <c r="E675" s="6" t="s">
        <v>7</v>
      </c>
      <c r="F675" s="82" t="s">
        <v>8</v>
      </c>
      <c r="G675" s="82" t="s">
        <v>8</v>
      </c>
      <c r="H675" s="82" t="s">
        <v>9</v>
      </c>
      <c r="I675" s="6" t="s">
        <v>9</v>
      </c>
      <c r="J675" s="6" t="s">
        <v>10</v>
      </c>
      <c r="K675" s="6" t="s">
        <v>310</v>
      </c>
      <c r="L675" s="6" t="s">
        <v>311</v>
      </c>
      <c r="M675" s="6" t="s">
        <v>311</v>
      </c>
      <c r="N675" s="6" t="s">
        <v>45</v>
      </c>
      <c r="O675" s="6" t="s">
        <v>12</v>
      </c>
      <c r="P675" s="6" t="s">
        <v>46</v>
      </c>
      <c r="Q675" s="6" t="s">
        <v>46</v>
      </c>
      <c r="R675" s="6" t="s">
        <v>47</v>
      </c>
      <c r="S675" s="6" t="s">
        <v>14</v>
      </c>
      <c r="T675" s="6" t="s">
        <v>15</v>
      </c>
      <c r="U675" s="6" t="s">
        <v>15</v>
      </c>
      <c r="V675" s="6" t="s">
        <v>16</v>
      </c>
      <c r="W675" s="6" t="s">
        <v>16</v>
      </c>
      <c r="X675" s="6" t="s">
        <v>17</v>
      </c>
      <c r="Y675" s="6" t="s">
        <v>17</v>
      </c>
      <c r="Z675" s="6" t="s">
        <v>18</v>
      </c>
      <c r="AA675" s="6" t="s">
        <v>18</v>
      </c>
      <c r="AB675" s="6" t="s">
        <v>19</v>
      </c>
      <c r="AC675" s="6" t="s">
        <v>19</v>
      </c>
      <c r="AD675" s="6" t="s">
        <v>441</v>
      </c>
      <c r="AE675" s="6" t="s">
        <v>442</v>
      </c>
      <c r="AF675" s="7" t="s">
        <v>442</v>
      </c>
    </row>
    <row r="676" spans="1:104" s="86" customFormat="1" ht="12" customHeight="1">
      <c r="A676" s="84"/>
      <c r="B676" s="85" t="s">
        <v>312</v>
      </c>
      <c r="D676" s="87"/>
      <c r="F676" s="84"/>
      <c r="G676" s="84"/>
      <c r="H676" s="84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9"/>
      <c r="AG676" s="90"/>
      <c r="AH676" s="90"/>
      <c r="AI676" s="90"/>
      <c r="AJ676" s="90"/>
      <c r="AK676" s="90"/>
      <c r="AL676" s="90"/>
      <c r="AM676" s="90"/>
      <c r="AN676" s="90"/>
      <c r="AO676" s="90"/>
      <c r="AP676" s="90"/>
      <c r="AQ676" s="90"/>
      <c r="AR676" s="90"/>
      <c r="AS676" s="90"/>
      <c r="AT676" s="90"/>
      <c r="AU676" s="90"/>
      <c r="AV676" s="90"/>
      <c r="AW676" s="90"/>
      <c r="AX676" s="90"/>
      <c r="AY676" s="90"/>
      <c r="AZ676" s="90"/>
      <c r="BA676" s="90"/>
      <c r="BB676" s="90"/>
      <c r="BC676" s="90"/>
      <c r="BD676" s="90"/>
      <c r="BE676" s="90"/>
      <c r="BF676" s="90"/>
      <c r="BG676" s="90"/>
      <c r="BH676" s="90"/>
      <c r="BI676" s="90"/>
      <c r="BJ676" s="90"/>
      <c r="BK676" s="90"/>
      <c r="BL676" s="90"/>
      <c r="BM676" s="90"/>
      <c r="BN676" s="90"/>
      <c r="BO676" s="90"/>
      <c r="BP676" s="90"/>
      <c r="BQ676" s="90"/>
      <c r="BR676" s="90"/>
      <c r="BS676" s="90"/>
      <c r="BT676" s="90"/>
      <c r="BU676" s="90"/>
      <c r="BV676" s="90"/>
      <c r="BW676" s="90"/>
      <c r="BX676" s="90"/>
      <c r="BY676" s="90"/>
      <c r="BZ676" s="90"/>
      <c r="CA676" s="90"/>
      <c r="CB676" s="90"/>
      <c r="CC676" s="90"/>
      <c r="CD676" s="90"/>
      <c r="CE676" s="90"/>
      <c r="CF676" s="90"/>
      <c r="CG676" s="90"/>
      <c r="CH676" s="90"/>
      <c r="CI676" s="90"/>
      <c r="CJ676" s="90"/>
      <c r="CK676" s="90"/>
      <c r="CL676" s="90"/>
      <c r="CM676" s="90"/>
      <c r="CN676" s="90"/>
      <c r="CO676" s="90"/>
      <c r="CP676" s="90"/>
      <c r="CQ676" s="90"/>
      <c r="CR676" s="90"/>
      <c r="CS676" s="90"/>
      <c r="CT676" s="90"/>
      <c r="CU676" s="90"/>
      <c r="CV676" s="90"/>
      <c r="CW676" s="90"/>
      <c r="CX676" s="90"/>
      <c r="CY676" s="90"/>
      <c r="CZ676" s="90"/>
    </row>
    <row r="677" spans="1:104" s="86" customFormat="1" ht="12" customHeight="1">
      <c r="A677" s="91" t="s">
        <v>323</v>
      </c>
      <c r="B677" s="85" t="s">
        <v>324</v>
      </c>
      <c r="D677" s="87"/>
      <c r="F677" s="84"/>
      <c r="G677" s="84"/>
      <c r="H677" s="84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>
        <v>1494953</v>
      </c>
      <c r="V677" s="88">
        <v>1500000</v>
      </c>
      <c r="W677" s="88">
        <v>1619259</v>
      </c>
      <c r="X677" s="88">
        <v>1545000</v>
      </c>
      <c r="Y677" s="40">
        <v>1628963</v>
      </c>
      <c r="Z677" s="40">
        <v>1600000</v>
      </c>
      <c r="AA677" s="40">
        <v>1679500</v>
      </c>
      <c r="AB677" s="59">
        <v>1730000</v>
      </c>
      <c r="AC677" s="59">
        <v>1770000</v>
      </c>
      <c r="AD677" s="59">
        <v>1825000</v>
      </c>
      <c r="AE677" s="16">
        <f>SUM(AD677-AB677)</f>
        <v>95000</v>
      </c>
      <c r="AF677" s="33">
        <f>SUM(AE677/AB677)</f>
        <v>0.05491329479768786</v>
      </c>
      <c r="AG677" s="90"/>
      <c r="AH677" s="90"/>
      <c r="AI677" s="90"/>
      <c r="AJ677" s="90"/>
      <c r="AK677" s="90"/>
      <c r="AL677" s="90"/>
      <c r="AM677" s="90"/>
      <c r="AN677" s="90"/>
      <c r="AO677" s="90"/>
      <c r="AP677" s="90"/>
      <c r="AQ677" s="90"/>
      <c r="AR677" s="90"/>
      <c r="AS677" s="90"/>
      <c r="AT677" s="90"/>
      <c r="AU677" s="90"/>
      <c r="AV677" s="90"/>
      <c r="AW677" s="90"/>
      <c r="AX677" s="90"/>
      <c r="AY677" s="90"/>
      <c r="AZ677" s="90"/>
      <c r="BA677" s="90"/>
      <c r="BB677" s="90"/>
      <c r="BC677" s="90"/>
      <c r="BD677" s="90"/>
      <c r="BE677" s="90"/>
      <c r="BF677" s="90"/>
      <c r="BG677" s="90"/>
      <c r="BH677" s="90"/>
      <c r="BI677" s="90"/>
      <c r="BJ677" s="90"/>
      <c r="BK677" s="90"/>
      <c r="BL677" s="90"/>
      <c r="BM677" s="90"/>
      <c r="BN677" s="90"/>
      <c r="BO677" s="90"/>
      <c r="BP677" s="90"/>
      <c r="BQ677" s="90"/>
      <c r="BR677" s="90"/>
      <c r="BS677" s="90"/>
      <c r="BT677" s="90"/>
      <c r="BU677" s="90"/>
      <c r="BV677" s="90"/>
      <c r="BW677" s="90"/>
      <c r="BX677" s="90"/>
      <c r="BY677" s="90"/>
      <c r="BZ677" s="90"/>
      <c r="CA677" s="90"/>
      <c r="CB677" s="90"/>
      <c r="CC677" s="90"/>
      <c r="CD677" s="90"/>
      <c r="CE677" s="90"/>
      <c r="CF677" s="90"/>
      <c r="CG677" s="90"/>
      <c r="CH677" s="90"/>
      <c r="CI677" s="90"/>
      <c r="CJ677" s="90"/>
      <c r="CK677" s="90"/>
      <c r="CL677" s="90"/>
      <c r="CM677" s="90"/>
      <c r="CN677" s="90"/>
      <c r="CO677" s="90"/>
      <c r="CP677" s="90"/>
      <c r="CQ677" s="90"/>
      <c r="CR677" s="90"/>
      <c r="CS677" s="90"/>
      <c r="CT677" s="90"/>
      <c r="CU677" s="90"/>
      <c r="CV677" s="90"/>
      <c r="CW677" s="90"/>
      <c r="CX677" s="90"/>
      <c r="CY677" s="90"/>
      <c r="CZ677" s="90"/>
    </row>
    <row r="678" spans="1:104" s="86" customFormat="1" ht="12" customHeight="1">
      <c r="A678" s="91" t="s">
        <v>325</v>
      </c>
      <c r="B678" s="85" t="s">
        <v>326</v>
      </c>
      <c r="D678" s="87"/>
      <c r="F678" s="84"/>
      <c r="G678" s="84"/>
      <c r="H678" s="84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>
        <v>33550</v>
      </c>
      <c r="V678" s="88">
        <v>10000</v>
      </c>
      <c r="W678" s="88">
        <v>48000</v>
      </c>
      <c r="X678" s="88">
        <v>15000</v>
      </c>
      <c r="Y678" s="40">
        <v>38176</v>
      </c>
      <c r="Z678" s="40">
        <v>25000</v>
      </c>
      <c r="AA678" s="40">
        <v>25000</v>
      </c>
      <c r="AB678" s="40">
        <v>25000</v>
      </c>
      <c r="AC678" s="40">
        <v>25000</v>
      </c>
      <c r="AD678" s="40">
        <v>25000</v>
      </c>
      <c r="AE678" s="16">
        <f aca="true" t="shared" si="358" ref="AE678:AE700">SUM(AD678-AB678)</f>
        <v>0</v>
      </c>
      <c r="AF678" s="33">
        <f>SUM(AE678/AB678)</f>
        <v>0</v>
      </c>
      <c r="AG678" s="90"/>
      <c r="AH678" s="90"/>
      <c r="AI678" s="90"/>
      <c r="AJ678" s="90"/>
      <c r="AK678" s="90"/>
      <c r="AL678" s="90"/>
      <c r="AM678" s="90"/>
      <c r="AN678" s="90"/>
      <c r="AO678" s="90"/>
      <c r="AP678" s="90"/>
      <c r="AQ678" s="90"/>
      <c r="AR678" s="90"/>
      <c r="AS678" s="90"/>
      <c r="AT678" s="90"/>
      <c r="AU678" s="90"/>
      <c r="AV678" s="90"/>
      <c r="AW678" s="90"/>
      <c r="AX678" s="90"/>
      <c r="AY678" s="90"/>
      <c r="AZ678" s="90"/>
      <c r="BA678" s="90"/>
      <c r="BB678" s="90"/>
      <c r="BC678" s="90"/>
      <c r="BD678" s="90"/>
      <c r="BE678" s="90"/>
      <c r="BF678" s="90"/>
      <c r="BG678" s="90"/>
      <c r="BH678" s="90"/>
      <c r="BI678" s="90"/>
      <c r="BJ678" s="90"/>
      <c r="BK678" s="90"/>
      <c r="BL678" s="90"/>
      <c r="BM678" s="90"/>
      <c r="BN678" s="90"/>
      <c r="BO678" s="90"/>
      <c r="BP678" s="90"/>
      <c r="BQ678" s="90"/>
      <c r="BR678" s="90"/>
      <c r="BS678" s="90"/>
      <c r="BT678" s="90"/>
      <c r="BU678" s="90"/>
      <c r="BV678" s="90"/>
      <c r="BW678" s="90"/>
      <c r="BX678" s="90"/>
      <c r="BY678" s="90"/>
      <c r="BZ678" s="90"/>
      <c r="CA678" s="90"/>
      <c r="CB678" s="90"/>
      <c r="CC678" s="90"/>
      <c r="CD678" s="90"/>
      <c r="CE678" s="90"/>
      <c r="CF678" s="90"/>
      <c r="CG678" s="90"/>
      <c r="CH678" s="90"/>
      <c r="CI678" s="90"/>
      <c r="CJ678" s="90"/>
      <c r="CK678" s="90"/>
      <c r="CL678" s="90"/>
      <c r="CM678" s="90"/>
      <c r="CN678" s="90"/>
      <c r="CO678" s="90"/>
      <c r="CP678" s="90"/>
      <c r="CQ678" s="90"/>
      <c r="CR678" s="90"/>
      <c r="CS678" s="90"/>
      <c r="CT678" s="90"/>
      <c r="CU678" s="90"/>
      <c r="CV678" s="90"/>
      <c r="CW678" s="90"/>
      <c r="CX678" s="90"/>
      <c r="CY678" s="90"/>
      <c r="CZ678" s="90"/>
    </row>
    <row r="679" spans="1:104" s="86" customFormat="1" ht="12" customHeight="1">
      <c r="A679" s="91" t="s">
        <v>327</v>
      </c>
      <c r="B679" s="85" t="s">
        <v>328</v>
      </c>
      <c r="D679" s="87"/>
      <c r="F679" s="84"/>
      <c r="G679" s="84"/>
      <c r="H679" s="84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>
        <v>2351</v>
      </c>
      <c r="V679" s="88">
        <v>5000</v>
      </c>
      <c r="W679" s="88">
        <v>2878</v>
      </c>
      <c r="X679" s="88">
        <v>5000</v>
      </c>
      <c r="Y679" s="40">
        <v>3363</v>
      </c>
      <c r="Z679" s="29">
        <v>300</v>
      </c>
      <c r="AA679" s="29">
        <v>300</v>
      </c>
      <c r="AB679" s="29">
        <v>300</v>
      </c>
      <c r="AC679" s="29">
        <v>300</v>
      </c>
      <c r="AD679" s="29">
        <v>300</v>
      </c>
      <c r="AE679" s="16">
        <f t="shared" si="358"/>
        <v>0</v>
      </c>
      <c r="AF679" s="33">
        <f>SUM(AE679/AB679)</f>
        <v>0</v>
      </c>
      <c r="AG679" s="90"/>
      <c r="AH679" s="90"/>
      <c r="AI679" s="90"/>
      <c r="AJ679" s="90"/>
      <c r="AK679" s="90"/>
      <c r="AL679" s="90"/>
      <c r="AM679" s="90"/>
      <c r="AN679" s="90"/>
      <c r="AO679" s="90"/>
      <c r="AP679" s="90"/>
      <c r="AQ679" s="90"/>
      <c r="AR679" s="90"/>
      <c r="AS679" s="90"/>
      <c r="AT679" s="90"/>
      <c r="AU679" s="90"/>
      <c r="AV679" s="90"/>
      <c r="AW679" s="90"/>
      <c r="AX679" s="90"/>
      <c r="AY679" s="90"/>
      <c r="AZ679" s="90"/>
      <c r="BA679" s="90"/>
      <c r="BB679" s="90"/>
      <c r="BC679" s="90"/>
      <c r="BD679" s="90"/>
      <c r="BE679" s="90"/>
      <c r="BF679" s="90"/>
      <c r="BG679" s="90"/>
      <c r="BH679" s="90"/>
      <c r="BI679" s="90"/>
      <c r="BJ679" s="90"/>
      <c r="BK679" s="90"/>
      <c r="BL679" s="90"/>
      <c r="BM679" s="90"/>
      <c r="BN679" s="90"/>
      <c r="BO679" s="90"/>
      <c r="BP679" s="90"/>
      <c r="BQ679" s="90"/>
      <c r="BR679" s="90"/>
      <c r="BS679" s="90"/>
      <c r="BT679" s="90"/>
      <c r="BU679" s="90"/>
      <c r="BV679" s="90"/>
      <c r="BW679" s="90"/>
      <c r="BX679" s="90"/>
      <c r="BY679" s="90"/>
      <c r="BZ679" s="90"/>
      <c r="CA679" s="90"/>
      <c r="CB679" s="90"/>
      <c r="CC679" s="90"/>
      <c r="CD679" s="90"/>
      <c r="CE679" s="90"/>
      <c r="CF679" s="90"/>
      <c r="CG679" s="90"/>
      <c r="CH679" s="90"/>
      <c r="CI679" s="90"/>
      <c r="CJ679" s="90"/>
      <c r="CK679" s="90"/>
      <c r="CL679" s="90"/>
      <c r="CM679" s="90"/>
      <c r="CN679" s="90"/>
      <c r="CO679" s="90"/>
      <c r="CP679" s="90"/>
      <c r="CQ679" s="90"/>
      <c r="CR679" s="90"/>
      <c r="CS679" s="90"/>
      <c r="CT679" s="90"/>
      <c r="CU679" s="90"/>
      <c r="CV679" s="90"/>
      <c r="CW679" s="90"/>
      <c r="CX679" s="90"/>
      <c r="CY679" s="90"/>
      <c r="CZ679" s="90"/>
    </row>
    <row r="680" spans="1:104" s="86" customFormat="1" ht="12" customHeight="1">
      <c r="A680" s="84"/>
      <c r="B680" s="85" t="s">
        <v>31</v>
      </c>
      <c r="D680" s="87"/>
      <c r="F680" s="84"/>
      <c r="G680" s="84"/>
      <c r="H680" s="84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29"/>
      <c r="Z680" s="29"/>
      <c r="AA680" s="29"/>
      <c r="AB680" s="29"/>
      <c r="AC680" s="29"/>
      <c r="AD680" s="29"/>
      <c r="AE680" s="16">
        <f t="shared" si="358"/>
        <v>0</v>
      </c>
      <c r="AF680" s="33"/>
      <c r="AG680" s="90"/>
      <c r="AH680" s="90"/>
      <c r="AI680" s="90"/>
      <c r="AJ680" s="90"/>
      <c r="AK680" s="90"/>
      <c r="AL680" s="90"/>
      <c r="AM680" s="90"/>
      <c r="AN680" s="90"/>
      <c r="AO680" s="90"/>
      <c r="AP680" s="90"/>
      <c r="AQ680" s="90"/>
      <c r="AR680" s="90"/>
      <c r="AS680" s="90"/>
      <c r="AT680" s="90"/>
      <c r="AU680" s="90"/>
      <c r="AV680" s="90"/>
      <c r="AW680" s="90"/>
      <c r="AX680" s="90"/>
      <c r="AY680" s="90"/>
      <c r="AZ680" s="90"/>
      <c r="BA680" s="90"/>
      <c r="BB680" s="90"/>
      <c r="BC680" s="90"/>
      <c r="BD680" s="90"/>
      <c r="BE680" s="90"/>
      <c r="BF680" s="90"/>
      <c r="BG680" s="90"/>
      <c r="BH680" s="90"/>
      <c r="BI680" s="90"/>
      <c r="BJ680" s="90"/>
      <c r="BK680" s="90"/>
      <c r="BL680" s="90"/>
      <c r="BM680" s="90"/>
      <c r="BN680" s="90"/>
      <c r="BO680" s="90"/>
      <c r="BP680" s="90"/>
      <c r="BQ680" s="90"/>
      <c r="BR680" s="90"/>
      <c r="BS680" s="90"/>
      <c r="BT680" s="90"/>
      <c r="BU680" s="90"/>
      <c r="BV680" s="90"/>
      <c r="BW680" s="90"/>
      <c r="BX680" s="90"/>
      <c r="BY680" s="90"/>
      <c r="BZ680" s="90"/>
      <c r="CA680" s="90"/>
      <c r="CB680" s="90"/>
      <c r="CC680" s="90"/>
      <c r="CD680" s="90"/>
      <c r="CE680" s="90"/>
      <c r="CF680" s="90"/>
      <c r="CG680" s="90"/>
      <c r="CH680" s="90"/>
      <c r="CI680" s="90"/>
      <c r="CJ680" s="90"/>
      <c r="CK680" s="90"/>
      <c r="CL680" s="90"/>
      <c r="CM680" s="90"/>
      <c r="CN680" s="90"/>
      <c r="CO680" s="90"/>
      <c r="CP680" s="90"/>
      <c r="CQ680" s="90"/>
      <c r="CR680" s="90"/>
      <c r="CS680" s="90"/>
      <c r="CT680" s="90"/>
      <c r="CU680" s="90"/>
      <c r="CV680" s="90"/>
      <c r="CW680" s="90"/>
      <c r="CX680" s="90"/>
      <c r="CY680" s="90"/>
      <c r="CZ680" s="90"/>
    </row>
    <row r="681" spans="1:104" s="92" customFormat="1" ht="12" customHeight="1">
      <c r="A681" s="84"/>
      <c r="B681" s="85" t="s">
        <v>329</v>
      </c>
      <c r="D681" s="93"/>
      <c r="F681" s="84"/>
      <c r="G681" s="84"/>
      <c r="H681" s="84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>
        <f aca="true" t="shared" si="359" ref="U681:Z681">SUM(U677:U680)</f>
        <v>1530854</v>
      </c>
      <c r="V681" s="88">
        <f t="shared" si="359"/>
        <v>1515000</v>
      </c>
      <c r="W681" s="88">
        <f t="shared" si="359"/>
        <v>1670137</v>
      </c>
      <c r="X681" s="88">
        <f t="shared" si="359"/>
        <v>1565000</v>
      </c>
      <c r="Y681" s="41">
        <f t="shared" si="359"/>
        <v>1670502</v>
      </c>
      <c r="Z681" s="41">
        <f t="shared" si="359"/>
        <v>1625300</v>
      </c>
      <c r="AA681" s="41">
        <f>SUM(AA677:AA680)</f>
        <v>1704800</v>
      </c>
      <c r="AB681" s="41">
        <f>SUM(AB677:AB680)</f>
        <v>1755300</v>
      </c>
      <c r="AC681" s="41">
        <f>SUM(AC677:AC680)</f>
        <v>1795300</v>
      </c>
      <c r="AD681" s="41">
        <f>SUM(AD677:AD680)</f>
        <v>1850300</v>
      </c>
      <c r="AE681" s="23">
        <f t="shared" si="358"/>
        <v>95000</v>
      </c>
      <c r="AF681" s="35">
        <f>SUM(AE681/AB681)</f>
        <v>0.0541218025408762</v>
      </c>
      <c r="AG681" s="94"/>
      <c r="AH681" s="94"/>
      <c r="AI681" s="94"/>
      <c r="AJ681" s="94"/>
      <c r="AK681" s="94"/>
      <c r="AL681" s="94"/>
      <c r="AM681" s="94"/>
      <c r="AN681" s="94"/>
      <c r="AO681" s="94"/>
      <c r="AP681" s="94"/>
      <c r="AQ681" s="94"/>
      <c r="AR681" s="94"/>
      <c r="AS681" s="94"/>
      <c r="AT681" s="94"/>
      <c r="AU681" s="94"/>
      <c r="AV681" s="94"/>
      <c r="AW681" s="94"/>
      <c r="AX681" s="94"/>
      <c r="AY681" s="94"/>
      <c r="AZ681" s="94"/>
      <c r="BA681" s="94"/>
      <c r="BB681" s="94"/>
      <c r="BC681" s="94"/>
      <c r="BD681" s="94"/>
      <c r="BE681" s="94"/>
      <c r="BF681" s="94"/>
      <c r="BG681" s="94"/>
      <c r="BH681" s="94"/>
      <c r="BI681" s="94"/>
      <c r="BJ681" s="94"/>
      <c r="BK681" s="94"/>
      <c r="BL681" s="94"/>
      <c r="BM681" s="94"/>
      <c r="BN681" s="94"/>
      <c r="BO681" s="94"/>
      <c r="BP681" s="94"/>
      <c r="BQ681" s="94"/>
      <c r="BR681" s="94"/>
      <c r="BS681" s="94"/>
      <c r="BT681" s="94"/>
      <c r="BU681" s="94"/>
      <c r="BV681" s="94"/>
      <c r="BW681" s="94"/>
      <c r="BX681" s="94"/>
      <c r="BY681" s="94"/>
      <c r="BZ681" s="94"/>
      <c r="CA681" s="94"/>
      <c r="CB681" s="94"/>
      <c r="CC681" s="94"/>
      <c r="CD681" s="94"/>
      <c r="CE681" s="94"/>
      <c r="CF681" s="94"/>
      <c r="CG681" s="94"/>
      <c r="CH681" s="94"/>
      <c r="CI681" s="94"/>
      <c r="CJ681" s="94"/>
      <c r="CK681" s="94"/>
      <c r="CL681" s="94"/>
      <c r="CM681" s="94"/>
      <c r="CN681" s="94"/>
      <c r="CO681" s="94"/>
      <c r="CP681" s="94"/>
      <c r="CQ681" s="94"/>
      <c r="CR681" s="94"/>
      <c r="CS681" s="94"/>
      <c r="CT681" s="94"/>
      <c r="CU681" s="94"/>
      <c r="CV681" s="94"/>
      <c r="CW681" s="94"/>
      <c r="CX681" s="94"/>
      <c r="CY681" s="94"/>
      <c r="CZ681" s="94"/>
    </row>
    <row r="682" spans="1:104" s="86" customFormat="1" ht="12" customHeight="1">
      <c r="A682" s="84"/>
      <c r="B682" s="85"/>
      <c r="D682" s="87"/>
      <c r="F682" s="84"/>
      <c r="G682" s="84"/>
      <c r="H682" s="84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16">
        <f t="shared" si="358"/>
        <v>0</v>
      </c>
      <c r="AF682" s="33"/>
      <c r="AG682" s="90"/>
      <c r="AH682" s="90"/>
      <c r="AI682" s="90"/>
      <c r="AJ682" s="90"/>
      <c r="AK682" s="90"/>
      <c r="AL682" s="90"/>
      <c r="AM682" s="90"/>
      <c r="AN682" s="90"/>
      <c r="AO682" s="90"/>
      <c r="AP682" s="90"/>
      <c r="AQ682" s="90"/>
      <c r="AR682" s="90"/>
      <c r="AS682" s="90"/>
      <c r="AT682" s="90"/>
      <c r="AU682" s="90"/>
      <c r="AV682" s="90"/>
      <c r="AW682" s="90"/>
      <c r="AX682" s="90"/>
      <c r="AY682" s="90"/>
      <c r="AZ682" s="90"/>
      <c r="BA682" s="90"/>
      <c r="BB682" s="90"/>
      <c r="BC682" s="90"/>
      <c r="BD682" s="90"/>
      <c r="BE682" s="90"/>
      <c r="BF682" s="90"/>
      <c r="BG682" s="90"/>
      <c r="BH682" s="90"/>
      <c r="BI682" s="90"/>
      <c r="BJ682" s="90"/>
      <c r="BK682" s="90"/>
      <c r="BL682" s="90"/>
      <c r="BM682" s="90"/>
      <c r="BN682" s="90"/>
      <c r="BO682" s="90"/>
      <c r="BP682" s="90"/>
      <c r="BQ682" s="90"/>
      <c r="BR682" s="90"/>
      <c r="BS682" s="90"/>
      <c r="BT682" s="90"/>
      <c r="BU682" s="90"/>
      <c r="BV682" s="90"/>
      <c r="BW682" s="90"/>
      <c r="BX682" s="90"/>
      <c r="BY682" s="90"/>
      <c r="BZ682" s="90"/>
      <c r="CA682" s="90"/>
      <c r="CB682" s="90"/>
      <c r="CC682" s="90"/>
      <c r="CD682" s="90"/>
      <c r="CE682" s="90"/>
      <c r="CF682" s="90"/>
      <c r="CG682" s="90"/>
      <c r="CH682" s="90"/>
      <c r="CI682" s="90"/>
      <c r="CJ682" s="90"/>
      <c r="CK682" s="90"/>
      <c r="CL682" s="90"/>
      <c r="CM682" s="90"/>
      <c r="CN682" s="90"/>
      <c r="CO682" s="90"/>
      <c r="CP682" s="90"/>
      <c r="CQ682" s="90"/>
      <c r="CR682" s="90"/>
      <c r="CS682" s="90"/>
      <c r="CT682" s="90"/>
      <c r="CU682" s="90"/>
      <c r="CV682" s="90"/>
      <c r="CW682" s="90"/>
      <c r="CX682" s="90"/>
      <c r="CY682" s="90"/>
      <c r="CZ682" s="90"/>
    </row>
    <row r="683" spans="1:104" s="86" customFormat="1" ht="12" customHeight="1">
      <c r="A683" s="84"/>
      <c r="B683" s="85" t="s">
        <v>330</v>
      </c>
      <c r="D683" s="87"/>
      <c r="F683" s="84"/>
      <c r="G683" s="84"/>
      <c r="H683" s="84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16">
        <f t="shared" si="358"/>
        <v>0</v>
      </c>
      <c r="AF683" s="33"/>
      <c r="AG683" s="90"/>
      <c r="AH683" s="90"/>
      <c r="AI683" s="90"/>
      <c r="AJ683" s="90"/>
      <c r="AK683" s="90"/>
      <c r="AL683" s="90"/>
      <c r="AM683" s="90"/>
      <c r="AN683" s="90"/>
      <c r="AO683" s="90"/>
      <c r="AP683" s="90"/>
      <c r="AQ683" s="90"/>
      <c r="AR683" s="90"/>
      <c r="AS683" s="90"/>
      <c r="AT683" s="90"/>
      <c r="AU683" s="90"/>
      <c r="AV683" s="90"/>
      <c r="AW683" s="90"/>
      <c r="AX683" s="90"/>
      <c r="AY683" s="90"/>
      <c r="AZ683" s="90"/>
      <c r="BA683" s="90"/>
      <c r="BB683" s="90"/>
      <c r="BC683" s="90"/>
      <c r="BD683" s="90"/>
      <c r="BE683" s="90"/>
      <c r="BF683" s="90"/>
      <c r="BG683" s="90"/>
      <c r="BH683" s="90"/>
      <c r="BI683" s="90"/>
      <c r="BJ683" s="90"/>
      <c r="BK683" s="90"/>
      <c r="BL683" s="90"/>
      <c r="BM683" s="90"/>
      <c r="BN683" s="90"/>
      <c r="BO683" s="90"/>
      <c r="BP683" s="90"/>
      <c r="BQ683" s="90"/>
      <c r="BR683" s="90"/>
      <c r="BS683" s="90"/>
      <c r="BT683" s="90"/>
      <c r="BU683" s="90"/>
      <c r="BV683" s="90"/>
      <c r="BW683" s="90"/>
      <c r="BX683" s="90"/>
      <c r="BY683" s="90"/>
      <c r="BZ683" s="90"/>
      <c r="CA683" s="90"/>
      <c r="CB683" s="90"/>
      <c r="CC683" s="90"/>
      <c r="CD683" s="90"/>
      <c r="CE683" s="90"/>
      <c r="CF683" s="90"/>
      <c r="CG683" s="90"/>
      <c r="CH683" s="90"/>
      <c r="CI683" s="90"/>
      <c r="CJ683" s="90"/>
      <c r="CK683" s="90"/>
      <c r="CL683" s="90"/>
      <c r="CM683" s="90"/>
      <c r="CN683" s="90"/>
      <c r="CO683" s="90"/>
      <c r="CP683" s="90"/>
      <c r="CQ683" s="90"/>
      <c r="CR683" s="90"/>
      <c r="CS683" s="90"/>
      <c r="CT683" s="90"/>
      <c r="CU683" s="90"/>
      <c r="CV683" s="90"/>
      <c r="CW683" s="90"/>
      <c r="CX683" s="90"/>
      <c r="CY683" s="90"/>
      <c r="CZ683" s="90"/>
    </row>
    <row r="684" spans="1:32" ht="12" customHeight="1">
      <c r="A684" s="101">
        <v>1001</v>
      </c>
      <c r="B684" s="102" t="s">
        <v>93</v>
      </c>
      <c r="F684" s="103">
        <v>7371</v>
      </c>
      <c r="G684" s="103">
        <v>7373</v>
      </c>
      <c r="H684" s="103">
        <v>7900</v>
      </c>
      <c r="I684" s="103">
        <v>7957</v>
      </c>
      <c r="J684" s="103">
        <v>8196</v>
      </c>
      <c r="K684" s="103">
        <v>7441</v>
      </c>
      <c r="L684" s="103">
        <v>8133</v>
      </c>
      <c r="M684" s="103">
        <v>8077</v>
      </c>
      <c r="N684" s="103">
        <v>8336</v>
      </c>
      <c r="O684" s="103">
        <v>6437</v>
      </c>
      <c r="P684" s="103">
        <v>8544</v>
      </c>
      <c r="Q684" s="103">
        <v>8300</v>
      </c>
      <c r="R684" s="103">
        <v>9985</v>
      </c>
      <c r="S684" s="103">
        <v>9985</v>
      </c>
      <c r="T684" s="103">
        <v>10382</v>
      </c>
      <c r="U684" s="103">
        <v>8709</v>
      </c>
      <c r="V684" s="103">
        <v>10797</v>
      </c>
      <c r="W684" s="103">
        <v>10797</v>
      </c>
      <c r="X684" s="103">
        <v>10993</v>
      </c>
      <c r="Y684" s="40">
        <v>10796</v>
      </c>
      <c r="Z684" s="40">
        <v>11212</v>
      </c>
      <c r="AA684" s="40">
        <v>11217</v>
      </c>
      <c r="AB684" s="40">
        <v>11548</v>
      </c>
      <c r="AC684" s="40">
        <v>11548</v>
      </c>
      <c r="AD684" s="40">
        <v>11750</v>
      </c>
      <c r="AE684" s="16">
        <f t="shared" si="358"/>
        <v>202</v>
      </c>
      <c r="AF684" s="33">
        <f aca="true" t="shared" si="360" ref="AF684:AF695">SUM(AE684/AB684)</f>
        <v>0.017492206442674057</v>
      </c>
    </row>
    <row r="685" spans="1:32" ht="12" customHeight="1">
      <c r="A685" s="101">
        <v>1003</v>
      </c>
      <c r="B685" s="102" t="s">
        <v>195</v>
      </c>
      <c r="F685" s="103">
        <v>700</v>
      </c>
      <c r="G685" s="103">
        <v>424</v>
      </c>
      <c r="H685" s="103">
        <v>721</v>
      </c>
      <c r="I685" s="103">
        <v>550</v>
      </c>
      <c r="J685" s="103">
        <v>742</v>
      </c>
      <c r="K685" s="103">
        <v>1610</v>
      </c>
      <c r="L685" s="103">
        <v>1200</v>
      </c>
      <c r="M685" s="103">
        <v>250</v>
      </c>
      <c r="N685" s="103">
        <v>1240</v>
      </c>
      <c r="O685" s="103">
        <v>861</v>
      </c>
      <c r="P685" s="103">
        <v>1240</v>
      </c>
      <c r="Q685" s="103">
        <v>923</v>
      </c>
      <c r="R685" s="103">
        <v>1290</v>
      </c>
      <c r="S685" s="103">
        <v>1290</v>
      </c>
      <c r="T685" s="103">
        <v>1341</v>
      </c>
      <c r="U685" s="103">
        <v>696</v>
      </c>
      <c r="V685" s="103">
        <v>1395</v>
      </c>
      <c r="W685" s="103">
        <v>468</v>
      </c>
      <c r="X685" s="103">
        <v>850</v>
      </c>
      <c r="Y685" s="29">
        <v>480</v>
      </c>
      <c r="Z685" s="29">
        <v>867</v>
      </c>
      <c r="AA685" s="29">
        <v>163</v>
      </c>
      <c r="AB685" s="29">
        <v>1860</v>
      </c>
      <c r="AC685" s="29">
        <v>1860</v>
      </c>
      <c r="AD685" s="29">
        <v>1891</v>
      </c>
      <c r="AE685" s="16">
        <f t="shared" si="358"/>
        <v>31</v>
      </c>
      <c r="AF685" s="33">
        <f t="shared" si="360"/>
        <v>0.016666666666666666</v>
      </c>
    </row>
    <row r="686" spans="1:32" ht="12" customHeight="1">
      <c r="A686" s="101">
        <v>1020</v>
      </c>
      <c r="B686" s="102" t="s">
        <v>96</v>
      </c>
      <c r="F686" s="103">
        <v>617</v>
      </c>
      <c r="G686" s="103">
        <v>585</v>
      </c>
      <c r="H686" s="103">
        <f>SUM(H684+H685)*0.0765</f>
        <v>659.5065</v>
      </c>
      <c r="I686" s="103">
        <v>570</v>
      </c>
      <c r="J686" s="103">
        <v>684</v>
      </c>
      <c r="K686" s="103">
        <v>412</v>
      </c>
      <c r="L686" s="103">
        <v>714</v>
      </c>
      <c r="M686" s="103">
        <v>568</v>
      </c>
      <c r="N686" s="103">
        <v>733</v>
      </c>
      <c r="O686" s="103">
        <v>170</v>
      </c>
      <c r="P686" s="103">
        <v>748</v>
      </c>
      <c r="Q686" s="103">
        <v>588</v>
      </c>
      <c r="R686" s="103">
        <f>SUM(R684:R685)*0.0765</f>
        <v>862.5375</v>
      </c>
      <c r="S686" s="103">
        <v>950</v>
      </c>
      <c r="T686" s="103">
        <f>SUM(T684:T685)*0.0765</f>
        <v>896.8095</v>
      </c>
      <c r="U686" s="103">
        <v>624</v>
      </c>
      <c r="V686" s="103">
        <v>933</v>
      </c>
      <c r="W686" s="103">
        <v>1074</v>
      </c>
      <c r="X686" s="103">
        <f>SUM(X684:X685)*0.0765</f>
        <v>905.9895</v>
      </c>
      <c r="Y686" s="40">
        <v>906</v>
      </c>
      <c r="Z686" s="40">
        <f>SUM(Z683:Z685)*0.0765</f>
        <v>924.0435</v>
      </c>
      <c r="AA686" s="40">
        <v>123</v>
      </c>
      <c r="AB686" s="40">
        <f>SUM(AB683:AB685)*0.0765</f>
        <v>1025.712</v>
      </c>
      <c r="AC686" s="40">
        <f>SUM(AC683:AC685)*0.0765</f>
        <v>1025.712</v>
      </c>
      <c r="AD686" s="40">
        <f>SUM(AD683:AD685)*0.0765</f>
        <v>1043.5365</v>
      </c>
      <c r="AE686" s="16">
        <f t="shared" si="358"/>
        <v>17.824499999999944</v>
      </c>
      <c r="AF686" s="33">
        <f t="shared" si="360"/>
        <v>0.017377684964200422</v>
      </c>
    </row>
    <row r="687" spans="1:32" ht="12" customHeight="1">
      <c r="A687" s="104"/>
      <c r="B687" s="28" t="s">
        <v>317</v>
      </c>
      <c r="F687" s="105">
        <f>SUM(F684:F686)</f>
        <v>8688</v>
      </c>
      <c r="G687" s="105">
        <f>SUM(G684:G686)</f>
        <v>8382</v>
      </c>
      <c r="H687" s="105">
        <f>SUM(H684:H686)</f>
        <v>9280.5065</v>
      </c>
      <c r="I687" s="105">
        <f>SUM(I684:I686)</f>
        <v>9077</v>
      </c>
      <c r="J687" s="105">
        <v>9622</v>
      </c>
      <c r="K687" s="105">
        <f aca="true" t="shared" si="361" ref="K687:Z687">SUM(K684:K686)</f>
        <v>9463</v>
      </c>
      <c r="L687" s="105">
        <f t="shared" si="361"/>
        <v>10047</v>
      </c>
      <c r="M687" s="105">
        <f t="shared" si="361"/>
        <v>8895</v>
      </c>
      <c r="N687" s="105">
        <f t="shared" si="361"/>
        <v>10309</v>
      </c>
      <c r="O687" s="105">
        <f t="shared" si="361"/>
        <v>7468</v>
      </c>
      <c r="P687" s="105">
        <f t="shared" si="361"/>
        <v>10532</v>
      </c>
      <c r="Q687" s="105">
        <f t="shared" si="361"/>
        <v>9811</v>
      </c>
      <c r="R687" s="105">
        <f t="shared" si="361"/>
        <v>12137.5375</v>
      </c>
      <c r="S687" s="105">
        <f t="shared" si="361"/>
        <v>12225</v>
      </c>
      <c r="T687" s="105">
        <f t="shared" si="361"/>
        <v>12619.8095</v>
      </c>
      <c r="U687" s="105">
        <f t="shared" si="361"/>
        <v>10029</v>
      </c>
      <c r="V687" s="105">
        <f t="shared" si="361"/>
        <v>13125</v>
      </c>
      <c r="W687" s="105">
        <f t="shared" si="361"/>
        <v>12339</v>
      </c>
      <c r="X687" s="105">
        <f t="shared" si="361"/>
        <v>12748.9895</v>
      </c>
      <c r="Y687" s="41">
        <f t="shared" si="361"/>
        <v>12182</v>
      </c>
      <c r="Z687" s="41">
        <f t="shared" si="361"/>
        <v>13003.0435</v>
      </c>
      <c r="AA687" s="41">
        <f>SUM(AA684:AA686)</f>
        <v>11503</v>
      </c>
      <c r="AB687" s="41">
        <f>SUM(AB684:AB686)</f>
        <v>14433.712</v>
      </c>
      <c r="AC687" s="41">
        <f>SUM(AC684:AC686)</f>
        <v>14433.712</v>
      </c>
      <c r="AD687" s="41">
        <f>SUM(AD684:AD686)</f>
        <v>14684.5365</v>
      </c>
      <c r="AE687" s="16">
        <f t="shared" si="358"/>
        <v>250.82450000000063</v>
      </c>
      <c r="AF687" s="33">
        <f t="shared" si="360"/>
        <v>0.017377684964200522</v>
      </c>
    </row>
    <row r="688" spans="1:32" ht="12" customHeight="1">
      <c r="A688" s="101">
        <v>2022</v>
      </c>
      <c r="B688" s="28" t="s">
        <v>112</v>
      </c>
      <c r="F688" s="105"/>
      <c r="G688" s="105"/>
      <c r="H688" s="105"/>
      <c r="I688" s="105"/>
      <c r="J688" s="103">
        <v>620</v>
      </c>
      <c r="K688" s="105"/>
      <c r="L688" s="106"/>
      <c r="S688" s="105"/>
      <c r="T688" s="103">
        <v>620</v>
      </c>
      <c r="U688" s="103">
        <v>620</v>
      </c>
      <c r="V688" s="103">
        <v>620</v>
      </c>
      <c r="W688" s="103">
        <v>619</v>
      </c>
      <c r="X688" s="103">
        <v>620</v>
      </c>
      <c r="Y688" s="29">
        <v>624</v>
      </c>
      <c r="Z688" s="29">
        <v>680</v>
      </c>
      <c r="AA688" s="29">
        <v>663</v>
      </c>
      <c r="AB688" s="14">
        <v>720</v>
      </c>
      <c r="AC688" s="14">
        <v>720</v>
      </c>
      <c r="AD688" s="14">
        <v>748</v>
      </c>
      <c r="AE688" s="16">
        <f t="shared" si="358"/>
        <v>28</v>
      </c>
      <c r="AF688" s="33">
        <f t="shared" si="360"/>
        <v>0.03888888888888889</v>
      </c>
    </row>
    <row r="689" spans="1:32" ht="12" customHeight="1">
      <c r="A689" s="101">
        <v>2037</v>
      </c>
      <c r="B689" s="102" t="s">
        <v>331</v>
      </c>
      <c r="F689" s="103">
        <v>50000</v>
      </c>
      <c r="G689" s="103">
        <v>212491</v>
      </c>
      <c r="H689" s="103">
        <v>50000</v>
      </c>
      <c r="I689" s="103">
        <v>50000</v>
      </c>
      <c r="J689" s="103">
        <v>50000</v>
      </c>
      <c r="K689" s="103">
        <v>36029</v>
      </c>
      <c r="L689" s="103">
        <v>50000</v>
      </c>
      <c r="M689" s="103">
        <v>17865</v>
      </c>
      <c r="N689" s="103">
        <v>50000</v>
      </c>
      <c r="O689" s="103">
        <v>7391</v>
      </c>
      <c r="P689" s="103">
        <v>50000</v>
      </c>
      <c r="Q689" s="103">
        <v>25349</v>
      </c>
      <c r="R689" s="103">
        <v>100000</v>
      </c>
      <c r="S689" s="103">
        <v>75000</v>
      </c>
      <c r="T689" s="103">
        <v>100000</v>
      </c>
      <c r="U689" s="103">
        <v>60317</v>
      </c>
      <c r="V689" s="103">
        <v>100000</v>
      </c>
      <c r="W689" s="103">
        <v>35023</v>
      </c>
      <c r="X689" s="103">
        <v>100000</v>
      </c>
      <c r="Y689" s="40">
        <v>55645</v>
      </c>
      <c r="Z689" s="40">
        <v>100000</v>
      </c>
      <c r="AA689" s="40">
        <v>16661</v>
      </c>
      <c r="AB689" s="40">
        <v>139034</v>
      </c>
      <c r="AC689" s="40">
        <v>139034</v>
      </c>
      <c r="AD689" s="40">
        <v>140000</v>
      </c>
      <c r="AE689" s="16">
        <f t="shared" si="358"/>
        <v>966</v>
      </c>
      <c r="AF689" s="33">
        <f t="shared" si="360"/>
        <v>0.006947940791461081</v>
      </c>
    </row>
    <row r="690" spans="1:32" ht="12" customHeight="1">
      <c r="A690" s="101">
        <v>2062</v>
      </c>
      <c r="B690" s="102" t="s">
        <v>118</v>
      </c>
      <c r="F690" s="103">
        <v>200</v>
      </c>
      <c r="G690" s="103">
        <v>77</v>
      </c>
      <c r="H690" s="103">
        <v>200</v>
      </c>
      <c r="I690" s="103">
        <v>200</v>
      </c>
      <c r="J690" s="103">
        <v>200</v>
      </c>
      <c r="K690" s="103">
        <v>187</v>
      </c>
      <c r="L690" s="103">
        <v>200</v>
      </c>
      <c r="M690" s="103">
        <v>173</v>
      </c>
      <c r="N690" s="103">
        <v>200</v>
      </c>
      <c r="O690" s="103">
        <v>58</v>
      </c>
      <c r="P690" s="103">
        <v>200</v>
      </c>
      <c r="Q690" s="103">
        <v>0</v>
      </c>
      <c r="R690" s="103">
        <v>200</v>
      </c>
      <c r="S690" s="103">
        <v>200</v>
      </c>
      <c r="T690" s="103">
        <v>200</v>
      </c>
      <c r="U690" s="103">
        <v>0</v>
      </c>
      <c r="V690" s="103">
        <v>200</v>
      </c>
      <c r="W690" s="103">
        <v>0</v>
      </c>
      <c r="X690" s="103">
        <v>200</v>
      </c>
      <c r="Y690" s="29">
        <v>121</v>
      </c>
      <c r="Z690" s="29">
        <v>200</v>
      </c>
      <c r="AA690" s="29">
        <v>140</v>
      </c>
      <c r="AB690" s="29">
        <v>200</v>
      </c>
      <c r="AC690" s="29">
        <v>199</v>
      </c>
      <c r="AD690" s="29">
        <v>200</v>
      </c>
      <c r="AE690" s="16">
        <f t="shared" si="358"/>
        <v>0</v>
      </c>
      <c r="AF690" s="33">
        <f t="shared" si="360"/>
        <v>0</v>
      </c>
    </row>
    <row r="691" spans="1:32" ht="12" customHeight="1">
      <c r="A691" s="101">
        <v>2071</v>
      </c>
      <c r="B691" s="102" t="s">
        <v>332</v>
      </c>
      <c r="F691" s="103">
        <v>978804</v>
      </c>
      <c r="G691" s="103">
        <v>978804</v>
      </c>
      <c r="H691" s="103">
        <v>978804</v>
      </c>
      <c r="I691" s="103">
        <v>978804</v>
      </c>
      <c r="J691" s="103">
        <v>1013052</v>
      </c>
      <c r="K691" s="103">
        <v>1013052</v>
      </c>
      <c r="L691" s="103">
        <v>1013052</v>
      </c>
      <c r="M691" s="103">
        <v>1013052</v>
      </c>
      <c r="N691" s="103">
        <v>1013052</v>
      </c>
      <c r="O691" s="103">
        <v>1013754</v>
      </c>
      <c r="P691" s="103">
        <v>1014456</v>
      </c>
      <c r="Q691" s="103">
        <v>1014456</v>
      </c>
      <c r="R691" s="103">
        <v>1014456</v>
      </c>
      <c r="S691" s="103">
        <v>1014456</v>
      </c>
      <c r="T691" s="103">
        <v>1049052</v>
      </c>
      <c r="U691" s="103">
        <v>1049052</v>
      </c>
      <c r="V691" s="103">
        <v>1049052</v>
      </c>
      <c r="W691" s="103">
        <v>1069518</v>
      </c>
      <c r="X691" s="103">
        <v>1089984</v>
      </c>
      <c r="Y691" s="40">
        <v>1089984</v>
      </c>
      <c r="Z691" s="40">
        <v>1110000</v>
      </c>
      <c r="AA691" s="40">
        <v>1191762</v>
      </c>
      <c r="AB691" s="40">
        <v>1325000</v>
      </c>
      <c r="AC691" s="40">
        <v>1330000</v>
      </c>
      <c r="AD691" s="40">
        <v>1397550</v>
      </c>
      <c r="AE691" s="16">
        <f t="shared" si="358"/>
        <v>72550</v>
      </c>
      <c r="AF691" s="33">
        <f t="shared" si="360"/>
        <v>0.05475471698113207</v>
      </c>
    </row>
    <row r="692" spans="1:32" ht="12" customHeight="1">
      <c r="A692" s="101">
        <v>2072</v>
      </c>
      <c r="B692" s="102" t="s">
        <v>333</v>
      </c>
      <c r="F692" s="107">
        <v>2500</v>
      </c>
      <c r="G692" s="107">
        <v>1289</v>
      </c>
      <c r="H692" s="107">
        <v>2500</v>
      </c>
      <c r="I692" s="107">
        <v>2500</v>
      </c>
      <c r="J692" s="107">
        <v>2500</v>
      </c>
      <c r="K692" s="107">
        <v>1298</v>
      </c>
      <c r="L692" s="107">
        <v>2500</v>
      </c>
      <c r="M692" s="107">
        <v>1306</v>
      </c>
      <c r="N692" s="107">
        <v>2500</v>
      </c>
      <c r="O692" s="107">
        <v>1713</v>
      </c>
      <c r="P692" s="107">
        <v>2500</v>
      </c>
      <c r="Q692" s="107">
        <v>283</v>
      </c>
      <c r="R692" s="107">
        <v>2000</v>
      </c>
      <c r="S692" s="107">
        <v>2000</v>
      </c>
      <c r="T692" s="107">
        <v>2000</v>
      </c>
      <c r="U692" s="107">
        <v>1515</v>
      </c>
      <c r="V692" s="107">
        <v>2000</v>
      </c>
      <c r="W692" s="107">
        <v>1558</v>
      </c>
      <c r="X692" s="107">
        <v>2000</v>
      </c>
      <c r="Y692" s="40">
        <v>1655</v>
      </c>
      <c r="Z692" s="40">
        <v>2000</v>
      </c>
      <c r="AA692" s="40">
        <v>175</v>
      </c>
      <c r="AB692" s="40">
        <v>2000</v>
      </c>
      <c r="AC692" s="40">
        <v>2000</v>
      </c>
      <c r="AD692" s="40">
        <v>2000</v>
      </c>
      <c r="AE692" s="16">
        <f t="shared" si="358"/>
        <v>0</v>
      </c>
      <c r="AF692" s="33">
        <f t="shared" si="360"/>
        <v>0</v>
      </c>
    </row>
    <row r="693" spans="1:32" ht="12" customHeight="1">
      <c r="A693" s="101">
        <v>2073</v>
      </c>
      <c r="B693" s="102" t="s">
        <v>334</v>
      </c>
      <c r="F693" s="107">
        <v>1800</v>
      </c>
      <c r="G693" s="107">
        <v>0</v>
      </c>
      <c r="H693" s="107">
        <v>1800</v>
      </c>
      <c r="I693" s="107">
        <v>1800</v>
      </c>
      <c r="J693" s="107">
        <v>1800</v>
      </c>
      <c r="K693" s="107">
        <v>1998</v>
      </c>
      <c r="L693" s="107">
        <v>1800</v>
      </c>
      <c r="M693" s="107">
        <v>0</v>
      </c>
      <c r="N693" s="107">
        <v>1800</v>
      </c>
      <c r="O693" s="107">
        <v>0</v>
      </c>
      <c r="P693" s="107">
        <v>1800</v>
      </c>
      <c r="Q693" s="107">
        <v>0</v>
      </c>
      <c r="R693" s="107">
        <v>1800</v>
      </c>
      <c r="S693" s="107">
        <v>1800</v>
      </c>
      <c r="T693" s="107">
        <v>1800</v>
      </c>
      <c r="U693" s="107">
        <v>0</v>
      </c>
      <c r="V693" s="107">
        <v>1800</v>
      </c>
      <c r="W693" s="107">
        <v>236</v>
      </c>
      <c r="X693" s="107">
        <v>1800</v>
      </c>
      <c r="Y693" s="40">
        <v>0</v>
      </c>
      <c r="Z693" s="40">
        <v>1800</v>
      </c>
      <c r="AA693" s="40">
        <v>2375</v>
      </c>
      <c r="AB693" s="40">
        <v>2200</v>
      </c>
      <c r="AC693" s="40">
        <v>2200</v>
      </c>
      <c r="AD693" s="40">
        <v>2200</v>
      </c>
      <c r="AE693" s="16">
        <f t="shared" si="358"/>
        <v>0</v>
      </c>
      <c r="AF693" s="33">
        <f t="shared" si="360"/>
        <v>0</v>
      </c>
    </row>
    <row r="694" spans="1:32" ht="12" customHeight="1">
      <c r="A694" s="101">
        <v>3002</v>
      </c>
      <c r="B694" s="102" t="s">
        <v>202</v>
      </c>
      <c r="F694" s="107">
        <v>175</v>
      </c>
      <c r="G694" s="107">
        <v>0</v>
      </c>
      <c r="H694" s="107">
        <v>175</v>
      </c>
      <c r="I694" s="107">
        <v>175</v>
      </c>
      <c r="J694" s="107">
        <v>175</v>
      </c>
      <c r="K694" s="107">
        <v>0</v>
      </c>
      <c r="L694" s="107">
        <v>175</v>
      </c>
      <c r="M694" s="107">
        <v>0</v>
      </c>
      <c r="N694" s="107">
        <v>275</v>
      </c>
      <c r="O694" s="107">
        <v>275</v>
      </c>
      <c r="P694" s="107">
        <v>350</v>
      </c>
      <c r="Q694" s="107">
        <v>0</v>
      </c>
      <c r="R694" s="107">
        <v>365</v>
      </c>
      <c r="S694" s="107">
        <v>365</v>
      </c>
      <c r="T694" s="107">
        <v>478</v>
      </c>
      <c r="U694" s="107">
        <v>478</v>
      </c>
      <c r="V694" s="107">
        <v>320</v>
      </c>
      <c r="W694" s="107">
        <v>320</v>
      </c>
      <c r="X694" s="107">
        <v>320</v>
      </c>
      <c r="Y694" s="29">
        <v>320</v>
      </c>
      <c r="Z694" s="29">
        <v>455</v>
      </c>
      <c r="AA694" s="29">
        <v>455</v>
      </c>
      <c r="AB694" s="29">
        <v>455</v>
      </c>
      <c r="AC694" s="29">
        <v>455</v>
      </c>
      <c r="AD694" s="29">
        <v>455</v>
      </c>
      <c r="AE694" s="16">
        <f t="shared" si="358"/>
        <v>0</v>
      </c>
      <c r="AF694" s="33">
        <f t="shared" si="360"/>
        <v>0</v>
      </c>
    </row>
    <row r="695" spans="1:32" ht="12" customHeight="1">
      <c r="A695" s="101">
        <v>3040</v>
      </c>
      <c r="B695" s="102" t="s">
        <v>235</v>
      </c>
      <c r="F695" s="107"/>
      <c r="G695" s="107"/>
      <c r="H695" s="107"/>
      <c r="I695" s="107"/>
      <c r="J695" s="107"/>
      <c r="K695" s="107"/>
      <c r="L695" s="107"/>
      <c r="M695" s="107">
        <v>0</v>
      </c>
      <c r="N695" s="107">
        <v>300</v>
      </c>
      <c r="O695" s="107">
        <v>300</v>
      </c>
      <c r="P695" s="107">
        <v>375</v>
      </c>
      <c r="Q695" s="107">
        <v>320</v>
      </c>
      <c r="R695" s="107">
        <v>400</v>
      </c>
      <c r="S695" s="107">
        <v>400</v>
      </c>
      <c r="T695" s="107">
        <v>568</v>
      </c>
      <c r="U695" s="107">
        <v>568</v>
      </c>
      <c r="V695" s="107">
        <v>398</v>
      </c>
      <c r="W695" s="107">
        <v>398</v>
      </c>
      <c r="X695" s="107">
        <v>398</v>
      </c>
      <c r="Y695" s="29">
        <v>398</v>
      </c>
      <c r="Z695" s="29">
        <v>568</v>
      </c>
      <c r="AA695" s="29">
        <v>568</v>
      </c>
      <c r="AB695" s="29">
        <v>568</v>
      </c>
      <c r="AC695" s="29">
        <v>568</v>
      </c>
      <c r="AD695" s="29">
        <v>568</v>
      </c>
      <c r="AE695" s="16">
        <f t="shared" si="358"/>
        <v>0</v>
      </c>
      <c r="AF695" s="33">
        <f t="shared" si="360"/>
        <v>0</v>
      </c>
    </row>
    <row r="696" spans="1:32" ht="12" customHeight="1">
      <c r="A696" s="101">
        <v>4001</v>
      </c>
      <c r="B696" s="102" t="s">
        <v>127</v>
      </c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>
        <v>0</v>
      </c>
      <c r="X696" s="107">
        <v>75000</v>
      </c>
      <c r="Y696" s="40">
        <v>53318</v>
      </c>
      <c r="Z696" s="40">
        <v>0</v>
      </c>
      <c r="AA696" s="40">
        <v>0</v>
      </c>
      <c r="AB696" s="40">
        <v>0</v>
      </c>
      <c r="AC696" s="40">
        <v>0</v>
      </c>
      <c r="AD696" s="40">
        <v>0</v>
      </c>
      <c r="AE696" s="16">
        <f t="shared" si="358"/>
        <v>0</v>
      </c>
      <c r="AF696" s="33"/>
    </row>
    <row r="697" spans="1:32" ht="12" customHeight="1">
      <c r="A697" s="101">
        <v>4004</v>
      </c>
      <c r="B697" s="102" t="s">
        <v>58</v>
      </c>
      <c r="F697" s="107">
        <v>312532</v>
      </c>
      <c r="G697" s="107">
        <v>311369</v>
      </c>
      <c r="H697" s="107">
        <v>297020</v>
      </c>
      <c r="I697" s="107">
        <v>297020</v>
      </c>
      <c r="J697" s="107">
        <v>289186</v>
      </c>
      <c r="K697" s="107">
        <v>295037</v>
      </c>
      <c r="L697" s="107">
        <v>294452</v>
      </c>
      <c r="M697" s="107">
        <v>322325</v>
      </c>
      <c r="N697" s="107">
        <v>251702</v>
      </c>
      <c r="O697" s="107">
        <v>251702</v>
      </c>
      <c r="P697" s="107">
        <v>463594</v>
      </c>
      <c r="Q697" s="107">
        <v>451641</v>
      </c>
      <c r="R697" s="107">
        <v>354322</v>
      </c>
      <c r="S697" s="107">
        <v>354322</v>
      </c>
      <c r="T697" s="107">
        <v>246586</v>
      </c>
      <c r="U697" s="107">
        <v>219334</v>
      </c>
      <c r="V697" s="107">
        <v>219563</v>
      </c>
      <c r="W697" s="107">
        <v>220017</v>
      </c>
      <c r="X697" s="107">
        <v>219563</v>
      </c>
      <c r="Y697" s="40">
        <v>219563</v>
      </c>
      <c r="Z697" s="40">
        <v>219563</v>
      </c>
      <c r="AA697" s="40">
        <v>219563</v>
      </c>
      <c r="AB697" s="40">
        <v>219564</v>
      </c>
      <c r="AC697" s="40">
        <v>219564</v>
      </c>
      <c r="AD697" s="40">
        <v>219564</v>
      </c>
      <c r="AE697" s="16">
        <f t="shared" si="358"/>
        <v>0</v>
      </c>
      <c r="AF697" s="33">
        <f>SUM(AE697/AB697)</f>
        <v>0</v>
      </c>
    </row>
    <row r="698" spans="1:32" ht="12" customHeight="1">
      <c r="A698" s="101">
        <v>6010</v>
      </c>
      <c r="B698" s="28" t="s">
        <v>320</v>
      </c>
      <c r="F698" s="108"/>
      <c r="G698" s="108"/>
      <c r="H698" s="107">
        <v>22500</v>
      </c>
      <c r="I698" s="107">
        <v>22500</v>
      </c>
      <c r="J698" s="107">
        <v>23400</v>
      </c>
      <c r="K698" s="107">
        <v>23400</v>
      </c>
      <c r="L698" s="107">
        <v>23400</v>
      </c>
      <c r="M698" s="107">
        <v>23400</v>
      </c>
      <c r="N698" s="107">
        <v>19952</v>
      </c>
      <c r="O698" s="107">
        <v>19952</v>
      </c>
      <c r="P698" s="107">
        <v>21525</v>
      </c>
      <c r="Q698" s="107">
        <v>21525</v>
      </c>
      <c r="R698" s="107">
        <f>SUM(R684:R697)*0.015</f>
        <v>22467.271125</v>
      </c>
      <c r="S698" s="107">
        <f>SUM(S684:S697)*0.015</f>
        <v>22094.895</v>
      </c>
      <c r="T698" s="107">
        <f>SUM(T684:T697)*0.015</f>
        <v>21398.154284999997</v>
      </c>
      <c r="U698" s="107">
        <v>21398</v>
      </c>
      <c r="V698" s="107">
        <f>SUM(V687:V697)*0.03</f>
        <v>41612.34</v>
      </c>
      <c r="W698" s="107">
        <v>41612</v>
      </c>
      <c r="X698" s="107">
        <f>SUM(X684:X697)*0.03</f>
        <v>45461.48937</v>
      </c>
      <c r="Y698" s="40">
        <f>SUM(Y687:Y697)*0.03</f>
        <v>43014.299999999996</v>
      </c>
      <c r="Z698" s="40">
        <f>SUM(Z687:Z697)*0.03</f>
        <v>43448.071305</v>
      </c>
      <c r="AA698" s="40">
        <v>43448</v>
      </c>
      <c r="AB698" s="40">
        <f>SUM(AB687:AB697)*0.03</f>
        <v>51125.24136</v>
      </c>
      <c r="AC698" s="40">
        <f>SUM(AC687:AC697)*0.03</f>
        <v>51275.21136</v>
      </c>
      <c r="AD698" s="40">
        <f>SUM(AD687:AD697)*0.03</f>
        <v>53339.086095</v>
      </c>
      <c r="AE698" s="16">
        <f t="shared" si="358"/>
        <v>2213.8447349999988</v>
      </c>
      <c r="AF698" s="33">
        <f>SUM(AE698/AB698)</f>
        <v>0.04330238207407455</v>
      </c>
    </row>
    <row r="699" spans="1:32" s="26" customFormat="1" ht="12" customHeight="1">
      <c r="A699" s="104"/>
      <c r="B699" s="102" t="s">
        <v>141</v>
      </c>
      <c r="C699" s="5"/>
      <c r="D699" s="4"/>
      <c r="E699" s="5"/>
      <c r="F699" s="109">
        <f>SUM(F689:F697)</f>
        <v>1346011</v>
      </c>
      <c r="G699" s="109">
        <f>SUM(G689:G697)</f>
        <v>1504030</v>
      </c>
      <c r="H699" s="109">
        <f aca="true" t="shared" si="362" ref="H699:S699">SUM(H689:H698)</f>
        <v>1352999</v>
      </c>
      <c r="I699" s="109">
        <f t="shared" si="362"/>
        <v>1352999</v>
      </c>
      <c r="J699" s="109">
        <f t="shared" si="362"/>
        <v>1380313</v>
      </c>
      <c r="K699" s="109">
        <f t="shared" si="362"/>
        <v>1371001</v>
      </c>
      <c r="L699" s="109">
        <f t="shared" si="362"/>
        <v>1385579</v>
      </c>
      <c r="M699" s="109">
        <f t="shared" si="362"/>
        <v>1378121</v>
      </c>
      <c r="N699" s="109">
        <f t="shared" si="362"/>
        <v>1339781</v>
      </c>
      <c r="O699" s="109">
        <f t="shared" si="362"/>
        <v>1295145</v>
      </c>
      <c r="P699" s="109">
        <f t="shared" si="362"/>
        <v>1554800</v>
      </c>
      <c r="Q699" s="109">
        <f t="shared" si="362"/>
        <v>1513574</v>
      </c>
      <c r="R699" s="109">
        <f t="shared" si="362"/>
        <v>1496010.271125</v>
      </c>
      <c r="S699" s="109">
        <f t="shared" si="362"/>
        <v>1470637.895</v>
      </c>
      <c r="T699" s="109">
        <f aca="true" t="shared" si="363" ref="T699:Z699">SUM(T688:T698)</f>
        <v>1422702.154285</v>
      </c>
      <c r="U699" s="109">
        <f t="shared" si="363"/>
        <v>1353282</v>
      </c>
      <c r="V699" s="109">
        <f t="shared" si="363"/>
        <v>1415565.34</v>
      </c>
      <c r="W699" s="109">
        <f t="shared" si="363"/>
        <v>1369301</v>
      </c>
      <c r="X699" s="109">
        <f t="shared" si="363"/>
        <v>1535346.48937</v>
      </c>
      <c r="Y699" s="41">
        <f t="shared" si="363"/>
        <v>1464642.3</v>
      </c>
      <c r="Z699" s="41">
        <f t="shared" si="363"/>
        <v>1478714.071305</v>
      </c>
      <c r="AA699" s="41">
        <f>SUM(AA688:AA698)</f>
        <v>1475810</v>
      </c>
      <c r="AB699" s="41">
        <f>SUM(AB688:AB698)</f>
        <v>1740866.24136</v>
      </c>
      <c r="AC699" s="41">
        <f>SUM(AC688:AC698)</f>
        <v>1746015.21136</v>
      </c>
      <c r="AD699" s="41">
        <f>SUM(AD688:AD698)</f>
        <v>1816624.086095</v>
      </c>
      <c r="AE699" s="23">
        <f t="shared" si="358"/>
        <v>75757.84473499982</v>
      </c>
      <c r="AF699" s="35">
        <f>SUM(AE699/AB699)</f>
        <v>0.04351732656715558</v>
      </c>
    </row>
    <row r="700" spans="1:32" s="26" customFormat="1" ht="12" customHeight="1">
      <c r="A700" s="104"/>
      <c r="B700" s="102" t="s">
        <v>335</v>
      </c>
      <c r="C700" s="5"/>
      <c r="D700" s="4"/>
      <c r="E700" s="5"/>
      <c r="F700" s="109">
        <f>SUM(F699+F687)</f>
        <v>1354699</v>
      </c>
      <c r="G700" s="109">
        <f>SUM(G699+G687)</f>
        <v>1512412</v>
      </c>
      <c r="H700" s="109">
        <f aca="true" t="shared" si="364" ref="H700:Z700">SUM(H687+H699)</f>
        <v>1362279.5065</v>
      </c>
      <c r="I700" s="109">
        <f t="shared" si="364"/>
        <v>1362076</v>
      </c>
      <c r="J700" s="109">
        <f t="shared" si="364"/>
        <v>1389935</v>
      </c>
      <c r="K700" s="109">
        <f t="shared" si="364"/>
        <v>1380464</v>
      </c>
      <c r="L700" s="109">
        <f t="shared" si="364"/>
        <v>1395626</v>
      </c>
      <c r="M700" s="109">
        <f t="shared" si="364"/>
        <v>1387016</v>
      </c>
      <c r="N700" s="109">
        <f t="shared" si="364"/>
        <v>1350090</v>
      </c>
      <c r="O700" s="109">
        <f t="shared" si="364"/>
        <v>1302613</v>
      </c>
      <c r="P700" s="109">
        <f t="shared" si="364"/>
        <v>1565332</v>
      </c>
      <c r="Q700" s="109">
        <f t="shared" si="364"/>
        <v>1523385</v>
      </c>
      <c r="R700" s="109">
        <f t="shared" si="364"/>
        <v>1508147.808625</v>
      </c>
      <c r="S700" s="109">
        <f t="shared" si="364"/>
        <v>1482862.895</v>
      </c>
      <c r="T700" s="109">
        <f t="shared" si="364"/>
        <v>1435321.963785</v>
      </c>
      <c r="U700" s="109">
        <f t="shared" si="364"/>
        <v>1363311</v>
      </c>
      <c r="V700" s="109">
        <f t="shared" si="364"/>
        <v>1428690.34</v>
      </c>
      <c r="W700" s="109">
        <f t="shared" si="364"/>
        <v>1381640</v>
      </c>
      <c r="X700" s="109">
        <f t="shared" si="364"/>
        <v>1548095.47887</v>
      </c>
      <c r="Y700" s="41">
        <f t="shared" si="364"/>
        <v>1476824.3</v>
      </c>
      <c r="Z700" s="41">
        <f t="shared" si="364"/>
        <v>1491717.114805</v>
      </c>
      <c r="AA700" s="41">
        <f>SUM(AA687+AA699)</f>
        <v>1487313</v>
      </c>
      <c r="AB700" s="41">
        <f>SUM(AB687+AB699)</f>
        <v>1755299.9533600002</v>
      </c>
      <c r="AC700" s="41">
        <f>SUM(AC687+AC699)</f>
        <v>1760448.9233600001</v>
      </c>
      <c r="AD700" s="41">
        <f>SUM(AD687+AD699)</f>
        <v>1831308.6225949998</v>
      </c>
      <c r="AE700" s="23">
        <f t="shared" si="358"/>
        <v>76008.66923499969</v>
      </c>
      <c r="AF700" s="35">
        <f>SUM(AE700/AB700)</f>
        <v>0.04330238207407439</v>
      </c>
    </row>
    <row r="701" spans="1:24" ht="12" customHeight="1">
      <c r="A701" s="101"/>
      <c r="B701" s="102"/>
      <c r="F701" s="110"/>
      <c r="G701" s="111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  <c r="S701" s="111"/>
      <c r="T701" s="111"/>
      <c r="U701" s="111"/>
      <c r="V701" s="111"/>
      <c r="W701" s="111"/>
      <c r="X701" s="111"/>
    </row>
    <row r="702" spans="1:32" ht="12" customHeight="1">
      <c r="A702" s="81">
        <v>840</v>
      </c>
      <c r="B702" s="81" t="s">
        <v>336</v>
      </c>
      <c r="C702" s="3" t="s">
        <v>1</v>
      </c>
      <c r="D702" s="6" t="s">
        <v>2</v>
      </c>
      <c r="E702" s="6" t="s">
        <v>1</v>
      </c>
      <c r="F702" s="3" t="s">
        <v>2</v>
      </c>
      <c r="G702" s="3" t="s">
        <v>337</v>
      </c>
      <c r="H702" s="3" t="s">
        <v>2</v>
      </c>
      <c r="I702" s="6" t="s">
        <v>1</v>
      </c>
      <c r="J702" s="6" t="s">
        <v>2</v>
      </c>
      <c r="K702" s="6" t="s">
        <v>1</v>
      </c>
      <c r="L702" s="6" t="s">
        <v>2</v>
      </c>
      <c r="M702" s="6" t="s">
        <v>1</v>
      </c>
      <c r="N702" s="6" t="s">
        <v>2</v>
      </c>
      <c r="O702" s="6" t="s">
        <v>1</v>
      </c>
      <c r="P702" s="6" t="s">
        <v>2</v>
      </c>
      <c r="Q702" s="6" t="s">
        <v>1</v>
      </c>
      <c r="R702" s="6" t="s">
        <v>2</v>
      </c>
      <c r="S702" s="6" t="s">
        <v>3</v>
      </c>
      <c r="T702" s="6" t="s">
        <v>2</v>
      </c>
      <c r="U702" s="6" t="s">
        <v>44</v>
      </c>
      <c r="V702" s="6" t="s">
        <v>2</v>
      </c>
      <c r="W702" s="6" t="s">
        <v>44</v>
      </c>
      <c r="X702" s="6" t="s">
        <v>2</v>
      </c>
      <c r="Y702" s="6" t="s">
        <v>1</v>
      </c>
      <c r="Z702" s="6" t="s">
        <v>2</v>
      </c>
      <c r="AA702" s="6" t="s">
        <v>1</v>
      </c>
      <c r="AB702" s="6" t="s">
        <v>2</v>
      </c>
      <c r="AC702" s="3" t="s">
        <v>190</v>
      </c>
      <c r="AD702" s="3" t="s">
        <v>2</v>
      </c>
      <c r="AE702" s="6" t="s">
        <v>4</v>
      </c>
      <c r="AF702" s="7" t="s">
        <v>5</v>
      </c>
    </row>
    <row r="703" spans="1:32" ht="12" customHeight="1">
      <c r="A703" s="112"/>
      <c r="B703" s="81"/>
      <c r="C703" s="3" t="s">
        <v>6</v>
      </c>
      <c r="D703" s="6" t="s">
        <v>7</v>
      </c>
      <c r="E703" s="6" t="s">
        <v>7</v>
      </c>
      <c r="F703" s="3" t="s">
        <v>8</v>
      </c>
      <c r="G703" s="3" t="s">
        <v>8</v>
      </c>
      <c r="H703" s="3" t="s">
        <v>9</v>
      </c>
      <c r="I703" s="6" t="s">
        <v>9</v>
      </c>
      <c r="J703" s="6" t="s">
        <v>10</v>
      </c>
      <c r="K703" s="6" t="s">
        <v>310</v>
      </c>
      <c r="L703" s="6" t="s">
        <v>311</v>
      </c>
      <c r="M703" s="6" t="s">
        <v>311</v>
      </c>
      <c r="N703" s="6" t="s">
        <v>45</v>
      </c>
      <c r="O703" s="6" t="s">
        <v>12</v>
      </c>
      <c r="P703" s="6" t="s">
        <v>46</v>
      </c>
      <c r="Q703" s="6" t="s">
        <v>46</v>
      </c>
      <c r="R703" s="6" t="s">
        <v>47</v>
      </c>
      <c r="S703" s="6" t="s">
        <v>14</v>
      </c>
      <c r="T703" s="6" t="s">
        <v>15</v>
      </c>
      <c r="U703" s="6" t="s">
        <v>15</v>
      </c>
      <c r="V703" s="6" t="s">
        <v>16</v>
      </c>
      <c r="W703" s="6" t="s">
        <v>16</v>
      </c>
      <c r="X703" s="6" t="s">
        <v>17</v>
      </c>
      <c r="Y703" s="6" t="s">
        <v>17</v>
      </c>
      <c r="Z703" s="6" t="s">
        <v>18</v>
      </c>
      <c r="AA703" s="6" t="s">
        <v>18</v>
      </c>
      <c r="AB703" s="6" t="s">
        <v>19</v>
      </c>
      <c r="AC703" s="6" t="s">
        <v>19</v>
      </c>
      <c r="AD703" s="6" t="s">
        <v>441</v>
      </c>
      <c r="AE703" s="6" t="s">
        <v>442</v>
      </c>
      <c r="AF703" s="7" t="s">
        <v>442</v>
      </c>
    </row>
    <row r="704" spans="1:104" s="114" customFormat="1" ht="12" customHeight="1">
      <c r="A704" s="86"/>
      <c r="B704" s="92" t="s">
        <v>312</v>
      </c>
      <c r="C704" s="86"/>
      <c r="D704" s="87"/>
      <c r="E704" s="86"/>
      <c r="F704" s="113"/>
      <c r="G704" s="113"/>
      <c r="H704" s="113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9"/>
      <c r="AG704" s="90"/>
      <c r="AH704" s="90"/>
      <c r="AI704" s="90"/>
      <c r="AJ704" s="90"/>
      <c r="AK704" s="90"/>
      <c r="AL704" s="90"/>
      <c r="AM704" s="90"/>
      <c r="AN704" s="90"/>
      <c r="AO704" s="90"/>
      <c r="AP704" s="90"/>
      <c r="AQ704" s="90"/>
      <c r="AR704" s="90"/>
      <c r="AS704" s="90"/>
      <c r="AT704" s="90"/>
      <c r="AU704" s="90"/>
      <c r="AV704" s="90"/>
      <c r="AW704" s="90"/>
      <c r="AX704" s="90"/>
      <c r="AY704" s="90"/>
      <c r="AZ704" s="90"/>
      <c r="BA704" s="90"/>
      <c r="BB704" s="90"/>
      <c r="BC704" s="90"/>
      <c r="BD704" s="90"/>
      <c r="BE704" s="90"/>
      <c r="BF704" s="90"/>
      <c r="BG704" s="90"/>
      <c r="BH704" s="90"/>
      <c r="BI704" s="90"/>
      <c r="BJ704" s="90"/>
      <c r="BK704" s="90"/>
      <c r="BL704" s="90"/>
      <c r="BM704" s="90"/>
      <c r="BN704" s="90"/>
      <c r="BO704" s="90"/>
      <c r="BP704" s="90"/>
      <c r="BQ704" s="90"/>
      <c r="BR704" s="90"/>
      <c r="BS704" s="90"/>
      <c r="BT704" s="90"/>
      <c r="BU704" s="90"/>
      <c r="BV704" s="90"/>
      <c r="BW704" s="90"/>
      <c r="BX704" s="90"/>
      <c r="BY704" s="90"/>
      <c r="BZ704" s="90"/>
      <c r="CA704" s="90"/>
      <c r="CB704" s="90"/>
      <c r="CC704" s="90"/>
      <c r="CD704" s="90"/>
      <c r="CE704" s="90"/>
      <c r="CF704" s="90"/>
      <c r="CG704" s="90"/>
      <c r="CH704" s="90"/>
      <c r="CI704" s="90"/>
      <c r="CJ704" s="90"/>
      <c r="CK704" s="90"/>
      <c r="CL704" s="90"/>
      <c r="CM704" s="90"/>
      <c r="CN704" s="90"/>
      <c r="CO704" s="90"/>
      <c r="CP704" s="90"/>
      <c r="CQ704" s="90"/>
      <c r="CR704" s="90"/>
      <c r="CS704" s="90"/>
      <c r="CT704" s="90"/>
      <c r="CU704" s="90"/>
      <c r="CV704" s="90"/>
      <c r="CW704" s="90"/>
      <c r="CX704" s="90"/>
      <c r="CY704" s="90"/>
      <c r="CZ704" s="90"/>
    </row>
    <row r="705" spans="1:104" s="86" customFormat="1" ht="12" customHeight="1">
      <c r="A705" s="86" t="s">
        <v>338</v>
      </c>
      <c r="B705" s="92" t="s">
        <v>339</v>
      </c>
      <c r="D705" s="87"/>
      <c r="F705" s="113"/>
      <c r="G705" s="113"/>
      <c r="H705" s="113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>
        <v>1300</v>
      </c>
      <c r="V705" s="88">
        <v>1000</v>
      </c>
      <c r="W705" s="115">
        <v>4520</v>
      </c>
      <c r="X705" s="115">
        <v>1000</v>
      </c>
      <c r="Y705" s="115">
        <v>7860</v>
      </c>
      <c r="Z705" s="115">
        <v>4000</v>
      </c>
      <c r="AA705" s="115">
        <v>7350</v>
      </c>
      <c r="AB705" s="115">
        <v>4000</v>
      </c>
      <c r="AC705" s="115">
        <v>4500</v>
      </c>
      <c r="AD705" s="115">
        <v>4500</v>
      </c>
      <c r="AE705" s="16">
        <f>SUM(AD705-AB705)</f>
        <v>500</v>
      </c>
      <c r="AF705" s="156">
        <f>SUM(AE705/AB705)</f>
        <v>0.125</v>
      </c>
      <c r="AG705" s="90"/>
      <c r="AH705" s="90"/>
      <c r="AI705" s="90"/>
      <c r="AJ705" s="90"/>
      <c r="AK705" s="90"/>
      <c r="AL705" s="90"/>
      <c r="AM705" s="90"/>
      <c r="AN705" s="90"/>
      <c r="AO705" s="90"/>
      <c r="AP705" s="90"/>
      <c r="AQ705" s="90"/>
      <c r="AR705" s="90"/>
      <c r="AS705" s="90"/>
      <c r="AT705" s="90"/>
      <c r="AU705" s="90"/>
      <c r="AV705" s="90"/>
      <c r="AW705" s="90"/>
      <c r="AX705" s="90"/>
      <c r="AY705" s="90"/>
      <c r="AZ705" s="90"/>
      <c r="BA705" s="90"/>
      <c r="BB705" s="90"/>
      <c r="BC705" s="90"/>
      <c r="BD705" s="90"/>
      <c r="BE705" s="90"/>
      <c r="BF705" s="90"/>
      <c r="BG705" s="90"/>
      <c r="BH705" s="90"/>
      <c r="BI705" s="90"/>
      <c r="BJ705" s="90"/>
      <c r="BK705" s="90"/>
      <c r="BL705" s="90"/>
      <c r="BM705" s="90"/>
      <c r="BN705" s="90"/>
      <c r="BO705" s="90"/>
      <c r="BP705" s="90"/>
      <c r="BQ705" s="90"/>
      <c r="BR705" s="90"/>
      <c r="BS705" s="90"/>
      <c r="BT705" s="90"/>
      <c r="BU705" s="90"/>
      <c r="BV705" s="90"/>
      <c r="BW705" s="90"/>
      <c r="BX705" s="90"/>
      <c r="BY705" s="90"/>
      <c r="BZ705" s="90"/>
      <c r="CA705" s="90"/>
      <c r="CB705" s="90"/>
      <c r="CC705" s="90"/>
      <c r="CD705" s="90"/>
      <c r="CE705" s="90"/>
      <c r="CF705" s="90"/>
      <c r="CG705" s="90"/>
      <c r="CH705" s="90"/>
      <c r="CI705" s="90"/>
      <c r="CJ705" s="90"/>
      <c r="CK705" s="90"/>
      <c r="CL705" s="90"/>
      <c r="CM705" s="90"/>
      <c r="CN705" s="90"/>
      <c r="CO705" s="90"/>
      <c r="CP705" s="90"/>
      <c r="CQ705" s="90"/>
      <c r="CR705" s="90"/>
      <c r="CS705" s="90"/>
      <c r="CT705" s="90"/>
      <c r="CU705" s="90"/>
      <c r="CV705" s="90"/>
      <c r="CW705" s="90"/>
      <c r="CX705" s="90"/>
      <c r="CY705" s="90"/>
      <c r="CZ705" s="90"/>
    </row>
    <row r="706" spans="1:104" s="86" customFormat="1" ht="12" customHeight="1">
      <c r="A706" s="86" t="s">
        <v>340</v>
      </c>
      <c r="B706" s="92" t="s">
        <v>184</v>
      </c>
      <c r="D706" s="87"/>
      <c r="F706" s="113"/>
      <c r="G706" s="113"/>
      <c r="H706" s="113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>
        <v>822</v>
      </c>
      <c r="V706" s="88">
        <v>500</v>
      </c>
      <c r="W706" s="115">
        <v>496</v>
      </c>
      <c r="X706" s="115">
        <v>500</v>
      </c>
      <c r="Y706" s="115">
        <v>346</v>
      </c>
      <c r="Z706" s="115">
        <v>200</v>
      </c>
      <c r="AA706" s="115">
        <v>338</v>
      </c>
      <c r="AB706" s="115">
        <v>200</v>
      </c>
      <c r="AC706" s="115">
        <v>200</v>
      </c>
      <c r="AD706" s="115">
        <v>200</v>
      </c>
      <c r="AE706" s="16">
        <f aca="true" t="shared" si="365" ref="AE706:AE722">SUM(AD706-AB706)</f>
        <v>0</v>
      </c>
      <c r="AF706" s="156">
        <f aca="true" t="shared" si="366" ref="AF706:AF722">SUM(AE706/AB706)</f>
        <v>0</v>
      </c>
      <c r="AG706" s="90"/>
      <c r="AH706" s="90"/>
      <c r="AI706" s="90"/>
      <c r="AJ706" s="90"/>
      <c r="AK706" s="90"/>
      <c r="AL706" s="90"/>
      <c r="AM706" s="90"/>
      <c r="AN706" s="90"/>
      <c r="AO706" s="90"/>
      <c r="AP706" s="90"/>
      <c r="AQ706" s="90"/>
      <c r="AR706" s="90"/>
      <c r="AS706" s="90"/>
      <c r="AT706" s="90"/>
      <c r="AU706" s="90"/>
      <c r="AV706" s="90"/>
      <c r="AW706" s="90"/>
      <c r="AX706" s="90"/>
      <c r="AY706" s="90"/>
      <c r="AZ706" s="90"/>
      <c r="BA706" s="90"/>
      <c r="BB706" s="90"/>
      <c r="BC706" s="90"/>
      <c r="BD706" s="90"/>
      <c r="BE706" s="90"/>
      <c r="BF706" s="90"/>
      <c r="BG706" s="90"/>
      <c r="BH706" s="90"/>
      <c r="BI706" s="90"/>
      <c r="BJ706" s="90"/>
      <c r="BK706" s="90"/>
      <c r="BL706" s="90"/>
      <c r="BM706" s="90"/>
      <c r="BN706" s="90"/>
      <c r="BO706" s="90"/>
      <c r="BP706" s="90"/>
      <c r="BQ706" s="90"/>
      <c r="BR706" s="90"/>
      <c r="BS706" s="90"/>
      <c r="BT706" s="90"/>
      <c r="BU706" s="90"/>
      <c r="BV706" s="90"/>
      <c r="BW706" s="90"/>
      <c r="BX706" s="90"/>
      <c r="BY706" s="90"/>
      <c r="BZ706" s="90"/>
      <c r="CA706" s="90"/>
      <c r="CB706" s="90"/>
      <c r="CC706" s="90"/>
      <c r="CD706" s="90"/>
      <c r="CE706" s="90"/>
      <c r="CF706" s="90"/>
      <c r="CG706" s="90"/>
      <c r="CH706" s="90"/>
      <c r="CI706" s="90"/>
      <c r="CJ706" s="90"/>
      <c r="CK706" s="90"/>
      <c r="CL706" s="90"/>
      <c r="CM706" s="90"/>
      <c r="CN706" s="90"/>
      <c r="CO706" s="90"/>
      <c r="CP706" s="90"/>
      <c r="CQ706" s="90"/>
      <c r="CR706" s="90"/>
      <c r="CS706" s="90"/>
      <c r="CT706" s="90"/>
      <c r="CU706" s="90"/>
      <c r="CV706" s="90"/>
      <c r="CW706" s="90"/>
      <c r="CX706" s="90"/>
      <c r="CY706" s="90"/>
      <c r="CZ706" s="90"/>
    </row>
    <row r="707" spans="2:104" s="92" customFormat="1" ht="12" customHeight="1">
      <c r="B707" s="92" t="s">
        <v>341</v>
      </c>
      <c r="D707" s="93"/>
      <c r="F707" s="113"/>
      <c r="G707" s="113"/>
      <c r="H707" s="113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>
        <f aca="true" t="shared" si="367" ref="U707:Z707">SUM(U705:U706)</f>
        <v>2122</v>
      </c>
      <c r="V707" s="88">
        <f t="shared" si="367"/>
        <v>1500</v>
      </c>
      <c r="W707" s="88">
        <f t="shared" si="367"/>
        <v>5016</v>
      </c>
      <c r="X707" s="88">
        <f t="shared" si="367"/>
        <v>1500</v>
      </c>
      <c r="Y707" s="88">
        <f t="shared" si="367"/>
        <v>8206</v>
      </c>
      <c r="Z707" s="88">
        <f t="shared" si="367"/>
        <v>4200</v>
      </c>
      <c r="AA707" s="88">
        <f>SUM(AA705:AA706)</f>
        <v>7688</v>
      </c>
      <c r="AB707" s="88">
        <f>SUM(AB705:AB706)</f>
        <v>4200</v>
      </c>
      <c r="AC707" s="88">
        <f>SUM(AC705:AC706)</f>
        <v>4700</v>
      </c>
      <c r="AD707" s="88">
        <f>SUM(AD705:AD706)</f>
        <v>4700</v>
      </c>
      <c r="AE707" s="16">
        <f t="shared" si="365"/>
        <v>500</v>
      </c>
      <c r="AF707" s="156">
        <f t="shared" si="366"/>
        <v>0.11904761904761904</v>
      </c>
      <c r="AG707" s="94"/>
      <c r="AH707" s="94"/>
      <c r="AI707" s="94"/>
      <c r="AJ707" s="94"/>
      <c r="AK707" s="94"/>
      <c r="AL707" s="94"/>
      <c r="AM707" s="94"/>
      <c r="AN707" s="94"/>
      <c r="AO707" s="94"/>
      <c r="AP707" s="94"/>
      <c r="AQ707" s="94"/>
      <c r="AR707" s="94"/>
      <c r="AS707" s="94"/>
      <c r="AT707" s="94"/>
      <c r="AU707" s="94"/>
      <c r="AV707" s="94"/>
      <c r="AW707" s="94"/>
      <c r="AX707" s="94"/>
      <c r="AY707" s="94"/>
      <c r="AZ707" s="94"/>
      <c r="BA707" s="94"/>
      <c r="BB707" s="94"/>
      <c r="BC707" s="94"/>
      <c r="BD707" s="94"/>
      <c r="BE707" s="94"/>
      <c r="BF707" s="94"/>
      <c r="BG707" s="94"/>
      <c r="BH707" s="94"/>
      <c r="BI707" s="94"/>
      <c r="BJ707" s="94"/>
      <c r="BK707" s="94"/>
      <c r="BL707" s="94"/>
      <c r="BM707" s="94"/>
      <c r="BN707" s="94"/>
      <c r="BO707" s="94"/>
      <c r="BP707" s="94"/>
      <c r="BQ707" s="94"/>
      <c r="BR707" s="94"/>
      <c r="BS707" s="94"/>
      <c r="BT707" s="94"/>
      <c r="BU707" s="94"/>
      <c r="BV707" s="94"/>
      <c r="BW707" s="94"/>
      <c r="BX707" s="94"/>
      <c r="BY707" s="94"/>
      <c r="BZ707" s="94"/>
      <c r="CA707" s="94"/>
      <c r="CB707" s="94"/>
      <c r="CC707" s="94"/>
      <c r="CD707" s="94"/>
      <c r="CE707" s="94"/>
      <c r="CF707" s="94"/>
      <c r="CG707" s="94"/>
      <c r="CH707" s="94"/>
      <c r="CI707" s="94"/>
      <c r="CJ707" s="94"/>
      <c r="CK707" s="94"/>
      <c r="CL707" s="94"/>
      <c r="CM707" s="94"/>
      <c r="CN707" s="94"/>
      <c r="CO707" s="94"/>
      <c r="CP707" s="94"/>
      <c r="CQ707" s="94"/>
      <c r="CR707" s="94"/>
      <c r="CS707" s="94"/>
      <c r="CT707" s="94"/>
      <c r="CU707" s="94"/>
      <c r="CV707" s="94"/>
      <c r="CW707" s="94"/>
      <c r="CX707" s="94"/>
      <c r="CY707" s="94"/>
      <c r="CZ707" s="94"/>
    </row>
    <row r="708" spans="2:104" s="86" customFormat="1" ht="12" customHeight="1">
      <c r="B708" s="92"/>
      <c r="D708" s="87"/>
      <c r="F708" s="113"/>
      <c r="G708" s="113"/>
      <c r="H708" s="113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16"/>
      <c r="AF708" s="156"/>
      <c r="AG708" s="90"/>
      <c r="AH708" s="90"/>
      <c r="AI708" s="90"/>
      <c r="AJ708" s="90"/>
      <c r="AK708" s="90"/>
      <c r="AL708" s="90"/>
      <c r="AM708" s="90"/>
      <c r="AN708" s="90"/>
      <c r="AO708" s="90"/>
      <c r="AP708" s="90"/>
      <c r="AQ708" s="90"/>
      <c r="AR708" s="90"/>
      <c r="AS708" s="90"/>
      <c r="AT708" s="90"/>
      <c r="AU708" s="90"/>
      <c r="AV708" s="90"/>
      <c r="AW708" s="90"/>
      <c r="AX708" s="90"/>
      <c r="AY708" s="90"/>
      <c r="AZ708" s="90"/>
      <c r="BA708" s="90"/>
      <c r="BB708" s="90"/>
      <c r="BC708" s="90"/>
      <c r="BD708" s="90"/>
      <c r="BE708" s="90"/>
      <c r="BF708" s="90"/>
      <c r="BG708" s="90"/>
      <c r="BH708" s="90"/>
      <c r="BI708" s="90"/>
      <c r="BJ708" s="90"/>
      <c r="BK708" s="90"/>
      <c r="BL708" s="90"/>
      <c r="BM708" s="90"/>
      <c r="BN708" s="90"/>
      <c r="BO708" s="90"/>
      <c r="BP708" s="90"/>
      <c r="BQ708" s="90"/>
      <c r="BR708" s="90"/>
      <c r="BS708" s="90"/>
      <c r="BT708" s="90"/>
      <c r="BU708" s="90"/>
      <c r="BV708" s="90"/>
      <c r="BW708" s="90"/>
      <c r="BX708" s="90"/>
      <c r="BY708" s="90"/>
      <c r="BZ708" s="90"/>
      <c r="CA708" s="90"/>
      <c r="CB708" s="90"/>
      <c r="CC708" s="90"/>
      <c r="CD708" s="90"/>
      <c r="CE708" s="90"/>
      <c r="CF708" s="90"/>
      <c r="CG708" s="90"/>
      <c r="CH708" s="90"/>
      <c r="CI708" s="90"/>
      <c r="CJ708" s="90"/>
      <c r="CK708" s="90"/>
      <c r="CL708" s="90"/>
      <c r="CM708" s="90"/>
      <c r="CN708" s="90"/>
      <c r="CO708" s="90"/>
      <c r="CP708" s="90"/>
      <c r="CQ708" s="90"/>
      <c r="CR708" s="90"/>
      <c r="CS708" s="90"/>
      <c r="CT708" s="90"/>
      <c r="CU708" s="90"/>
      <c r="CV708" s="90"/>
      <c r="CW708" s="90"/>
      <c r="CX708" s="90"/>
      <c r="CY708" s="90"/>
      <c r="CZ708" s="90"/>
    </row>
    <row r="709" spans="2:104" s="29" customFormat="1" ht="12" customHeight="1">
      <c r="B709" s="5" t="s">
        <v>330</v>
      </c>
      <c r="D709" s="30"/>
      <c r="AE709" s="16"/>
      <c r="AF709" s="156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</row>
    <row r="710" spans="1:32" ht="12" customHeight="1">
      <c r="A710" s="29">
        <v>1002</v>
      </c>
      <c r="B710" s="5" t="s">
        <v>94</v>
      </c>
      <c r="F710" s="39">
        <v>2900</v>
      </c>
      <c r="G710" s="39">
        <v>2630</v>
      </c>
      <c r="H710" s="39">
        <v>3800</v>
      </c>
      <c r="I710" s="39">
        <v>3800</v>
      </c>
      <c r="J710" s="39">
        <v>3800</v>
      </c>
      <c r="K710" s="39">
        <v>2906</v>
      </c>
      <c r="L710" s="39">
        <v>3800</v>
      </c>
      <c r="M710" s="39">
        <v>2562</v>
      </c>
      <c r="N710" s="39">
        <v>3800</v>
      </c>
      <c r="O710" s="39">
        <v>2729</v>
      </c>
      <c r="P710" s="39">
        <v>3800</v>
      </c>
      <c r="Q710" s="39">
        <v>2048</v>
      </c>
      <c r="R710" s="39">
        <v>3800</v>
      </c>
      <c r="S710" s="39">
        <v>3800</v>
      </c>
      <c r="T710" s="39">
        <v>3952</v>
      </c>
      <c r="U710" s="39">
        <v>3952</v>
      </c>
      <c r="V710" s="39">
        <v>2500</v>
      </c>
      <c r="W710" s="39">
        <v>1175</v>
      </c>
      <c r="X710" s="39">
        <v>2500</v>
      </c>
      <c r="Y710" s="39">
        <v>1352</v>
      </c>
      <c r="Z710" s="39">
        <v>2500</v>
      </c>
      <c r="AA710" s="39">
        <v>1495</v>
      </c>
      <c r="AB710" s="39">
        <v>2500</v>
      </c>
      <c r="AC710" s="39">
        <v>2500</v>
      </c>
      <c r="AD710" s="39">
        <v>2500</v>
      </c>
      <c r="AE710" s="16">
        <f t="shared" si="365"/>
        <v>0</v>
      </c>
      <c r="AF710" s="156">
        <f t="shared" si="366"/>
        <v>0</v>
      </c>
    </row>
    <row r="711" spans="1:32" ht="12" customHeight="1">
      <c r="A711" s="29">
        <v>1020</v>
      </c>
      <c r="B711" s="5" t="s">
        <v>96</v>
      </c>
      <c r="F711" s="39">
        <v>200</v>
      </c>
      <c r="G711" s="39">
        <v>201</v>
      </c>
      <c r="H711" s="39">
        <v>290</v>
      </c>
      <c r="I711" s="39">
        <v>290</v>
      </c>
      <c r="J711" s="39">
        <v>290</v>
      </c>
      <c r="K711" s="39">
        <v>184</v>
      </c>
      <c r="L711" s="39">
        <v>290</v>
      </c>
      <c r="M711" s="39">
        <v>245</v>
      </c>
      <c r="N711" s="39">
        <v>290</v>
      </c>
      <c r="O711" s="39">
        <v>159</v>
      </c>
      <c r="P711" s="39">
        <v>290</v>
      </c>
      <c r="Q711" s="39">
        <v>141</v>
      </c>
      <c r="R711" s="39">
        <v>290</v>
      </c>
      <c r="S711" s="39">
        <v>290</v>
      </c>
      <c r="T711" s="39">
        <v>302</v>
      </c>
      <c r="U711" s="39">
        <v>302</v>
      </c>
      <c r="V711" s="39">
        <v>191</v>
      </c>
      <c r="W711" s="39">
        <v>0</v>
      </c>
      <c r="X711" s="39">
        <v>191</v>
      </c>
      <c r="Y711" s="39">
        <v>191</v>
      </c>
      <c r="Z711" s="39">
        <v>191</v>
      </c>
      <c r="AA711" s="39">
        <v>78</v>
      </c>
      <c r="AB711" s="39">
        <v>191</v>
      </c>
      <c r="AC711" s="39">
        <v>191</v>
      </c>
      <c r="AD711" s="39">
        <v>191</v>
      </c>
      <c r="AE711" s="16">
        <f t="shared" si="365"/>
        <v>0</v>
      </c>
      <c r="AF711" s="156">
        <f t="shared" si="366"/>
        <v>0</v>
      </c>
    </row>
    <row r="712" spans="1:32" s="26" customFormat="1" ht="12" customHeight="1">
      <c r="A712" s="5"/>
      <c r="B712" s="28" t="s">
        <v>317</v>
      </c>
      <c r="C712" s="5"/>
      <c r="D712" s="4"/>
      <c r="E712" s="5"/>
      <c r="F712" s="38">
        <f aca="true" t="shared" si="368" ref="F712:X712">SUM(F710:F711)</f>
        <v>3100</v>
      </c>
      <c r="G712" s="38">
        <f t="shared" si="368"/>
        <v>2831</v>
      </c>
      <c r="H712" s="38">
        <f t="shared" si="368"/>
        <v>4090</v>
      </c>
      <c r="I712" s="38">
        <f t="shared" si="368"/>
        <v>4090</v>
      </c>
      <c r="J712" s="38">
        <f t="shared" si="368"/>
        <v>4090</v>
      </c>
      <c r="K712" s="38">
        <f t="shared" si="368"/>
        <v>3090</v>
      </c>
      <c r="L712" s="38">
        <f t="shared" si="368"/>
        <v>4090</v>
      </c>
      <c r="M712" s="38">
        <f t="shared" si="368"/>
        <v>2807</v>
      </c>
      <c r="N712" s="38">
        <f t="shared" si="368"/>
        <v>4090</v>
      </c>
      <c r="O712" s="38">
        <f t="shared" si="368"/>
        <v>2888</v>
      </c>
      <c r="P712" s="38">
        <f t="shared" si="368"/>
        <v>4090</v>
      </c>
      <c r="Q712" s="38">
        <f t="shared" si="368"/>
        <v>2189</v>
      </c>
      <c r="R712" s="38">
        <f t="shared" si="368"/>
        <v>4090</v>
      </c>
      <c r="S712" s="38">
        <f t="shared" si="368"/>
        <v>4090</v>
      </c>
      <c r="T712" s="38">
        <f t="shared" si="368"/>
        <v>4254</v>
      </c>
      <c r="U712" s="38">
        <f t="shared" si="368"/>
        <v>4254</v>
      </c>
      <c r="V712" s="38">
        <f t="shared" si="368"/>
        <v>2691</v>
      </c>
      <c r="W712" s="38">
        <f t="shared" si="368"/>
        <v>1175</v>
      </c>
      <c r="X712" s="38">
        <f t="shared" si="368"/>
        <v>2691</v>
      </c>
      <c r="Y712" s="38">
        <f aca="true" t="shared" si="369" ref="Y712:AD712">SUM(Y710:Y711)</f>
        <v>1543</v>
      </c>
      <c r="Z712" s="38">
        <f t="shared" si="369"/>
        <v>2691</v>
      </c>
      <c r="AA712" s="38">
        <f t="shared" si="369"/>
        <v>1573</v>
      </c>
      <c r="AB712" s="38">
        <f t="shared" si="369"/>
        <v>2691</v>
      </c>
      <c r="AC712" s="38">
        <f t="shared" si="369"/>
        <v>2691</v>
      </c>
      <c r="AD712" s="38">
        <f t="shared" si="369"/>
        <v>2691</v>
      </c>
      <c r="AE712" s="16">
        <f t="shared" si="365"/>
        <v>0</v>
      </c>
      <c r="AF712" s="156">
        <f t="shared" si="366"/>
        <v>0</v>
      </c>
    </row>
    <row r="713" spans="1:32" ht="12" customHeight="1">
      <c r="A713" s="29"/>
      <c r="B713" s="5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16"/>
      <c r="AF713" s="156"/>
    </row>
    <row r="714" spans="1:32" ht="12" customHeight="1">
      <c r="A714" s="29">
        <v>2001</v>
      </c>
      <c r="B714" s="5" t="s">
        <v>98</v>
      </c>
      <c r="F714" s="39">
        <v>550</v>
      </c>
      <c r="G714" s="39">
        <v>0</v>
      </c>
      <c r="H714" s="39">
        <v>550</v>
      </c>
      <c r="I714" s="39">
        <v>550</v>
      </c>
      <c r="J714" s="39">
        <v>550</v>
      </c>
      <c r="K714" s="39">
        <v>0</v>
      </c>
      <c r="L714" s="39">
        <v>550</v>
      </c>
      <c r="M714" s="39">
        <v>0</v>
      </c>
      <c r="N714" s="39">
        <v>550</v>
      </c>
      <c r="O714" s="39">
        <v>0</v>
      </c>
      <c r="P714" s="39">
        <v>550</v>
      </c>
      <c r="Q714" s="39">
        <v>0</v>
      </c>
      <c r="R714" s="39">
        <v>550</v>
      </c>
      <c r="S714" s="39">
        <v>550</v>
      </c>
      <c r="T714" s="39">
        <v>550</v>
      </c>
      <c r="U714" s="39">
        <v>550</v>
      </c>
      <c r="V714" s="39">
        <v>550</v>
      </c>
      <c r="W714" s="39">
        <v>0</v>
      </c>
      <c r="X714" s="39">
        <v>550</v>
      </c>
      <c r="Y714" s="39">
        <v>0</v>
      </c>
      <c r="Z714" s="39">
        <v>550</v>
      </c>
      <c r="AA714" s="39">
        <v>0</v>
      </c>
      <c r="AB714" s="39">
        <v>550</v>
      </c>
      <c r="AC714" s="39">
        <v>550</v>
      </c>
      <c r="AD714" s="39">
        <v>550</v>
      </c>
      <c r="AE714" s="16">
        <f t="shared" si="365"/>
        <v>0</v>
      </c>
      <c r="AF714" s="156">
        <f t="shared" si="366"/>
        <v>0</v>
      </c>
    </row>
    <row r="715" spans="1:32" ht="12" customHeight="1">
      <c r="A715" s="29">
        <v>2002</v>
      </c>
      <c r="B715" s="5" t="s">
        <v>99</v>
      </c>
      <c r="F715" s="39">
        <v>600</v>
      </c>
      <c r="G715" s="39">
        <v>339</v>
      </c>
      <c r="H715" s="39">
        <v>400</v>
      </c>
      <c r="I715" s="39">
        <v>400</v>
      </c>
      <c r="J715" s="39">
        <v>400</v>
      </c>
      <c r="K715" s="39">
        <v>484</v>
      </c>
      <c r="L715" s="39">
        <v>400</v>
      </c>
      <c r="M715" s="39">
        <v>540</v>
      </c>
      <c r="N715" s="39">
        <v>400</v>
      </c>
      <c r="O715" s="39">
        <v>334</v>
      </c>
      <c r="P715" s="39">
        <v>650</v>
      </c>
      <c r="Q715" s="39">
        <v>569</v>
      </c>
      <c r="R715" s="39">
        <v>650</v>
      </c>
      <c r="S715" s="39">
        <v>650</v>
      </c>
      <c r="T715" s="39">
        <v>690</v>
      </c>
      <c r="U715" s="39">
        <v>690</v>
      </c>
      <c r="V715" s="39">
        <v>690</v>
      </c>
      <c r="W715" s="39">
        <v>427</v>
      </c>
      <c r="X715" s="39">
        <v>690</v>
      </c>
      <c r="Y715" s="39">
        <v>316</v>
      </c>
      <c r="Z715" s="39">
        <v>690</v>
      </c>
      <c r="AA715" s="39">
        <v>323</v>
      </c>
      <c r="AB715" s="39">
        <v>690</v>
      </c>
      <c r="AC715" s="39">
        <v>690</v>
      </c>
      <c r="AD715" s="39">
        <v>690</v>
      </c>
      <c r="AE715" s="16">
        <f t="shared" si="365"/>
        <v>0</v>
      </c>
      <c r="AF715" s="156">
        <f t="shared" si="366"/>
        <v>0</v>
      </c>
    </row>
    <row r="716" spans="1:32" ht="12" customHeight="1">
      <c r="A716" s="29">
        <v>2003</v>
      </c>
      <c r="B716" s="5" t="s">
        <v>282</v>
      </c>
      <c r="F716" s="39">
        <v>300</v>
      </c>
      <c r="G716" s="39">
        <v>536</v>
      </c>
      <c r="H716" s="39">
        <v>400</v>
      </c>
      <c r="I716" s="39">
        <v>400</v>
      </c>
      <c r="J716" s="39">
        <v>400</v>
      </c>
      <c r="K716" s="39">
        <v>297</v>
      </c>
      <c r="L716" s="39">
        <v>400</v>
      </c>
      <c r="M716" s="39">
        <v>314</v>
      </c>
      <c r="N716" s="39">
        <v>400</v>
      </c>
      <c r="O716" s="39">
        <v>208</v>
      </c>
      <c r="P716" s="39">
        <v>400</v>
      </c>
      <c r="Q716" s="39">
        <v>240</v>
      </c>
      <c r="R716" s="39">
        <v>400</v>
      </c>
      <c r="S716" s="39">
        <v>400</v>
      </c>
      <c r="T716" s="39">
        <v>400</v>
      </c>
      <c r="U716" s="39">
        <v>400</v>
      </c>
      <c r="V716" s="39">
        <v>400</v>
      </c>
      <c r="W716" s="39">
        <v>534</v>
      </c>
      <c r="X716" s="39">
        <v>400</v>
      </c>
      <c r="Y716" s="39">
        <v>352</v>
      </c>
      <c r="Z716" s="39">
        <v>400</v>
      </c>
      <c r="AA716" s="39">
        <v>354</v>
      </c>
      <c r="AB716" s="39">
        <v>400</v>
      </c>
      <c r="AC716" s="39">
        <v>400</v>
      </c>
      <c r="AD716" s="39">
        <v>400</v>
      </c>
      <c r="AE716" s="16">
        <f t="shared" si="365"/>
        <v>0</v>
      </c>
      <c r="AF716" s="156">
        <f t="shared" si="366"/>
        <v>0</v>
      </c>
    </row>
    <row r="717" spans="1:32" ht="12" customHeight="1">
      <c r="A717" s="29">
        <v>2035</v>
      </c>
      <c r="B717" s="5" t="s">
        <v>115</v>
      </c>
      <c r="F717" s="39">
        <v>1000</v>
      </c>
      <c r="G717" s="39">
        <v>8781</v>
      </c>
      <c r="H717" s="39">
        <v>2500</v>
      </c>
      <c r="I717" s="39">
        <v>2500</v>
      </c>
      <c r="J717" s="39">
        <v>2500</v>
      </c>
      <c r="K717" s="39">
        <v>7456</v>
      </c>
      <c r="L717" s="39">
        <v>10000</v>
      </c>
      <c r="M717" s="39">
        <v>2879</v>
      </c>
      <c r="N717" s="39">
        <v>2500</v>
      </c>
      <c r="O717" s="39">
        <v>7445</v>
      </c>
      <c r="P717" s="39">
        <v>2500</v>
      </c>
      <c r="Q717" s="39">
        <v>2252</v>
      </c>
      <c r="R717" s="39">
        <v>2500</v>
      </c>
      <c r="S717" s="39">
        <v>2500</v>
      </c>
      <c r="T717" s="39">
        <v>2500</v>
      </c>
      <c r="U717" s="39">
        <v>2500</v>
      </c>
      <c r="V717" s="39">
        <v>2500</v>
      </c>
      <c r="W717" s="39">
        <v>751</v>
      </c>
      <c r="X717" s="39">
        <v>2500</v>
      </c>
      <c r="Y717" s="39">
        <v>5985</v>
      </c>
      <c r="Z717" s="39">
        <v>2500</v>
      </c>
      <c r="AA717" s="39">
        <v>0</v>
      </c>
      <c r="AB717" s="39">
        <v>2500</v>
      </c>
      <c r="AC717" s="39">
        <v>2500</v>
      </c>
      <c r="AD717" s="39">
        <v>2500</v>
      </c>
      <c r="AE717" s="16">
        <f t="shared" si="365"/>
        <v>0</v>
      </c>
      <c r="AF717" s="156">
        <f t="shared" si="366"/>
        <v>0</v>
      </c>
    </row>
    <row r="718" spans="1:32" ht="12" customHeight="1">
      <c r="A718" s="29">
        <v>2063</v>
      </c>
      <c r="B718" s="5" t="s">
        <v>247</v>
      </c>
      <c r="F718" s="39">
        <v>450</v>
      </c>
      <c r="G718" s="39">
        <v>0</v>
      </c>
      <c r="H718" s="39">
        <v>450</v>
      </c>
      <c r="I718" s="39">
        <v>450</v>
      </c>
      <c r="J718" s="39">
        <v>450</v>
      </c>
      <c r="K718" s="39">
        <v>0</v>
      </c>
      <c r="L718" s="39">
        <v>450</v>
      </c>
      <c r="M718" s="39">
        <v>0</v>
      </c>
      <c r="N718" s="39">
        <v>450</v>
      </c>
      <c r="O718" s="39">
        <v>0</v>
      </c>
      <c r="P718" s="39">
        <v>450</v>
      </c>
      <c r="Q718" s="39">
        <v>0</v>
      </c>
      <c r="R718" s="39">
        <v>450</v>
      </c>
      <c r="S718" s="39">
        <v>450</v>
      </c>
      <c r="T718" s="39">
        <v>450</v>
      </c>
      <c r="U718" s="39">
        <v>450</v>
      </c>
      <c r="V718" s="39">
        <v>450</v>
      </c>
      <c r="W718" s="39">
        <v>0</v>
      </c>
      <c r="X718" s="39">
        <v>450</v>
      </c>
      <c r="Y718" s="39">
        <v>0</v>
      </c>
      <c r="Z718" s="39">
        <v>450</v>
      </c>
      <c r="AA718" s="39">
        <v>0</v>
      </c>
      <c r="AB718" s="39">
        <v>450</v>
      </c>
      <c r="AC718" s="39">
        <v>450</v>
      </c>
      <c r="AD718" s="39">
        <v>450</v>
      </c>
      <c r="AE718" s="16">
        <f t="shared" si="365"/>
        <v>0</v>
      </c>
      <c r="AF718" s="156">
        <f t="shared" si="366"/>
        <v>0</v>
      </c>
    </row>
    <row r="719" spans="1:32" ht="12" customHeight="1">
      <c r="A719" s="29">
        <v>3003</v>
      </c>
      <c r="B719" s="5" t="s">
        <v>123</v>
      </c>
      <c r="F719" s="39">
        <v>500</v>
      </c>
      <c r="G719" s="39">
        <v>615</v>
      </c>
      <c r="H719" s="39">
        <v>500</v>
      </c>
      <c r="I719" s="39">
        <v>500</v>
      </c>
      <c r="J719" s="39">
        <v>650</v>
      </c>
      <c r="K719" s="39">
        <v>671</v>
      </c>
      <c r="L719" s="39">
        <v>650</v>
      </c>
      <c r="M719" s="39">
        <v>1410</v>
      </c>
      <c r="N719" s="39">
        <v>650</v>
      </c>
      <c r="O719" s="39">
        <v>1876</v>
      </c>
      <c r="P719" s="39">
        <v>1000</v>
      </c>
      <c r="Q719" s="39">
        <v>2393</v>
      </c>
      <c r="R719" s="39">
        <v>1000</v>
      </c>
      <c r="S719" s="39">
        <v>1000</v>
      </c>
      <c r="T719" s="39">
        <v>3000</v>
      </c>
      <c r="U719" s="39">
        <v>3000</v>
      </c>
      <c r="V719" s="39">
        <v>3000</v>
      </c>
      <c r="W719" s="39">
        <v>2755</v>
      </c>
      <c r="X719" s="39">
        <v>3000</v>
      </c>
      <c r="Y719" s="39">
        <v>2465</v>
      </c>
      <c r="Z719" s="39">
        <v>3250</v>
      </c>
      <c r="AA719" s="39">
        <v>1514</v>
      </c>
      <c r="AB719" s="39">
        <v>3250</v>
      </c>
      <c r="AC719" s="39">
        <v>3250</v>
      </c>
      <c r="AD719" s="39">
        <v>3250</v>
      </c>
      <c r="AE719" s="16">
        <f t="shared" si="365"/>
        <v>0</v>
      </c>
      <c r="AF719" s="156">
        <f t="shared" si="366"/>
        <v>0</v>
      </c>
    </row>
    <row r="720" spans="1:32" ht="12" customHeight="1">
      <c r="A720" s="29">
        <v>6010</v>
      </c>
      <c r="B720" s="28" t="s">
        <v>320</v>
      </c>
      <c r="F720" s="39"/>
      <c r="G720" s="39"/>
      <c r="H720" s="39">
        <v>1330</v>
      </c>
      <c r="I720" s="39">
        <v>1330</v>
      </c>
      <c r="J720" s="39">
        <v>1350</v>
      </c>
      <c r="K720" s="39">
        <v>620</v>
      </c>
      <c r="L720" s="39">
        <v>1350</v>
      </c>
      <c r="M720" s="39">
        <v>1350</v>
      </c>
      <c r="N720" s="39">
        <v>1350</v>
      </c>
      <c r="O720" s="39">
        <v>1350</v>
      </c>
      <c r="P720" s="39">
        <v>1400</v>
      </c>
      <c r="Q720" s="39">
        <v>1400</v>
      </c>
      <c r="R720" s="39">
        <v>1400</v>
      </c>
      <c r="S720" s="39">
        <v>1400</v>
      </c>
      <c r="T720" s="39">
        <v>1400</v>
      </c>
      <c r="U720" s="39">
        <f aca="true" t="shared" si="370" ref="U720:Z720">SUM(U712:U719)*0.03</f>
        <v>355.32</v>
      </c>
      <c r="V720" s="39">
        <f t="shared" si="370"/>
        <v>308.43</v>
      </c>
      <c r="W720" s="39">
        <v>202</v>
      </c>
      <c r="X720" s="39">
        <f t="shared" si="370"/>
        <v>308.43</v>
      </c>
      <c r="Y720" s="39">
        <v>308</v>
      </c>
      <c r="Z720" s="39">
        <f t="shared" si="370"/>
        <v>315.93</v>
      </c>
      <c r="AA720" s="39">
        <v>316</v>
      </c>
      <c r="AB720" s="39">
        <f>SUM(AB712:AB719)*0.03</f>
        <v>315.93</v>
      </c>
      <c r="AC720" s="39">
        <f>SUM(AC712:AC719)*0.03</f>
        <v>315.93</v>
      </c>
      <c r="AD720" s="39">
        <f>SUM(AD712:AD719)*0.03</f>
        <v>315.93</v>
      </c>
      <c r="AE720" s="16">
        <f t="shared" si="365"/>
        <v>0</v>
      </c>
      <c r="AF720" s="156">
        <f t="shared" si="366"/>
        <v>0</v>
      </c>
    </row>
    <row r="721" spans="1:32" s="26" customFormat="1" ht="12" customHeight="1">
      <c r="A721" s="5"/>
      <c r="B721" s="28" t="s">
        <v>141</v>
      </c>
      <c r="C721" s="5"/>
      <c r="D721" s="4"/>
      <c r="E721" s="5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>
        <f aca="true" t="shared" si="371" ref="S721:X721">SUM(S714:S720)</f>
        <v>6950</v>
      </c>
      <c r="T721" s="38">
        <f t="shared" si="371"/>
        <v>8990</v>
      </c>
      <c r="U721" s="38">
        <f t="shared" si="371"/>
        <v>7945.32</v>
      </c>
      <c r="V721" s="38">
        <f t="shared" si="371"/>
        <v>7898.43</v>
      </c>
      <c r="W721" s="38">
        <f t="shared" si="371"/>
        <v>4669</v>
      </c>
      <c r="X721" s="38">
        <f t="shared" si="371"/>
        <v>7898.43</v>
      </c>
      <c r="Y721" s="38">
        <f aca="true" t="shared" si="372" ref="Y721:AD721">SUM(Y714:Y720)</f>
        <v>9426</v>
      </c>
      <c r="Z721" s="38">
        <f t="shared" si="372"/>
        <v>8155.93</v>
      </c>
      <c r="AA721" s="38">
        <f t="shared" si="372"/>
        <v>2507</v>
      </c>
      <c r="AB721" s="38">
        <f t="shared" si="372"/>
        <v>8155.93</v>
      </c>
      <c r="AC721" s="38">
        <f t="shared" si="372"/>
        <v>8155.93</v>
      </c>
      <c r="AD721" s="38">
        <f t="shared" si="372"/>
        <v>8155.93</v>
      </c>
      <c r="AE721" s="16">
        <f t="shared" si="365"/>
        <v>0</v>
      </c>
      <c r="AF721" s="156">
        <f t="shared" si="366"/>
        <v>0</v>
      </c>
    </row>
    <row r="722" spans="1:32" s="26" customFormat="1" ht="12" customHeight="1">
      <c r="A722" s="5"/>
      <c r="B722" s="5" t="s">
        <v>342</v>
      </c>
      <c r="C722" s="5"/>
      <c r="D722" s="4"/>
      <c r="E722" s="5"/>
      <c r="F722" s="38" t="e">
        <f>SUM(F712+#REF!)</f>
        <v>#REF!</v>
      </c>
      <c r="G722" s="38" t="e">
        <f>SUM(G712+#REF!)</f>
        <v>#REF!</v>
      </c>
      <c r="H722" s="38" t="e">
        <f>SUM(H712+#REF!)</f>
        <v>#REF!</v>
      </c>
      <c r="I722" s="38" t="e">
        <f>SUM(I712+#REF!)</f>
        <v>#REF!</v>
      </c>
      <c r="J722" s="38" t="e">
        <f>SUM(J712+#REF!)</f>
        <v>#REF!</v>
      </c>
      <c r="K722" s="38" t="e">
        <f>SUM(K712+#REF!)</f>
        <v>#REF!</v>
      </c>
      <c r="L722" s="38" t="e">
        <f>SUM(L712+#REF!)</f>
        <v>#REF!</v>
      </c>
      <c r="M722" s="38" t="e">
        <f>SUM(M712+#REF!)</f>
        <v>#REF!</v>
      </c>
      <c r="N722" s="38" t="e">
        <f>SUM(N712+#REF!)</f>
        <v>#REF!</v>
      </c>
      <c r="O722" s="38" t="e">
        <f>SUM(O712+#REF!)</f>
        <v>#REF!</v>
      </c>
      <c r="P722" s="38" t="e">
        <f>SUM(P712+#REF!)</f>
        <v>#REF!</v>
      </c>
      <c r="Q722" s="38" t="e">
        <f>SUM(Q712+#REF!)</f>
        <v>#REF!</v>
      </c>
      <c r="R722" s="38" t="e">
        <f>SUM(R712+#REF!)</f>
        <v>#REF!</v>
      </c>
      <c r="S722" s="38">
        <f aca="true" t="shared" si="373" ref="S722:X722">SUM(S712+S721)</f>
        <v>11040</v>
      </c>
      <c r="T722" s="38">
        <f t="shared" si="373"/>
        <v>13244</v>
      </c>
      <c r="U722" s="38">
        <f t="shared" si="373"/>
        <v>12199.32</v>
      </c>
      <c r="V722" s="38">
        <f t="shared" si="373"/>
        <v>10589.43</v>
      </c>
      <c r="W722" s="38">
        <f t="shared" si="373"/>
        <v>5844</v>
      </c>
      <c r="X722" s="38">
        <f t="shared" si="373"/>
        <v>10589.43</v>
      </c>
      <c r="Y722" s="38">
        <f aca="true" t="shared" si="374" ref="Y722:AD722">SUM(Y712+Y721)</f>
        <v>10969</v>
      </c>
      <c r="Z722" s="38">
        <f t="shared" si="374"/>
        <v>10846.93</v>
      </c>
      <c r="AA722" s="38">
        <f t="shared" si="374"/>
        <v>4080</v>
      </c>
      <c r="AB722" s="38">
        <f t="shared" si="374"/>
        <v>10846.93</v>
      </c>
      <c r="AC722" s="38">
        <f t="shared" si="374"/>
        <v>10846.93</v>
      </c>
      <c r="AD722" s="38">
        <f t="shared" si="374"/>
        <v>10846.93</v>
      </c>
      <c r="AE722" s="16">
        <f t="shared" si="365"/>
        <v>0</v>
      </c>
      <c r="AF722" s="156">
        <f t="shared" si="366"/>
        <v>0</v>
      </c>
    </row>
    <row r="723" spans="1:32" ht="12" customHeight="1">
      <c r="A723" s="82">
        <v>860</v>
      </c>
      <c r="B723" s="83" t="s">
        <v>343</v>
      </c>
      <c r="C723" s="3" t="s">
        <v>1</v>
      </c>
      <c r="D723" s="6" t="s">
        <v>2</v>
      </c>
      <c r="E723" s="6" t="s">
        <v>1</v>
      </c>
      <c r="F723" s="82" t="s">
        <v>2</v>
      </c>
      <c r="G723" s="82" t="s">
        <v>1</v>
      </c>
      <c r="H723" s="82" t="s">
        <v>2</v>
      </c>
      <c r="I723" s="6" t="s">
        <v>1</v>
      </c>
      <c r="J723" s="6" t="s">
        <v>2</v>
      </c>
      <c r="K723" s="6" t="s">
        <v>1</v>
      </c>
      <c r="L723" s="6" t="s">
        <v>2</v>
      </c>
      <c r="M723" s="6" t="s">
        <v>1</v>
      </c>
      <c r="N723" s="6" t="s">
        <v>2</v>
      </c>
      <c r="O723" s="6" t="s">
        <v>1</v>
      </c>
      <c r="P723" s="6" t="s">
        <v>2</v>
      </c>
      <c r="Q723" s="6" t="s">
        <v>1</v>
      </c>
      <c r="R723" s="6" t="s">
        <v>2</v>
      </c>
      <c r="S723" s="6" t="s">
        <v>3</v>
      </c>
      <c r="T723" s="6" t="s">
        <v>2</v>
      </c>
      <c r="U723" s="6" t="s">
        <v>44</v>
      </c>
      <c r="V723" s="6" t="s">
        <v>2</v>
      </c>
      <c r="W723" s="6" t="s">
        <v>44</v>
      </c>
      <c r="X723" s="6" t="s">
        <v>2</v>
      </c>
      <c r="Y723" s="6" t="s">
        <v>1</v>
      </c>
      <c r="Z723" s="6" t="s">
        <v>2</v>
      </c>
      <c r="AA723" s="6" t="s">
        <v>1</v>
      </c>
      <c r="AB723" s="6" t="s">
        <v>2</v>
      </c>
      <c r="AC723" s="3" t="s">
        <v>190</v>
      </c>
      <c r="AD723" s="3" t="s">
        <v>2</v>
      </c>
      <c r="AE723" s="6" t="s">
        <v>4</v>
      </c>
      <c r="AF723" s="7" t="s">
        <v>5</v>
      </c>
    </row>
    <row r="724" spans="1:32" ht="12" customHeight="1">
      <c r="A724" s="82"/>
      <c r="B724" s="83"/>
      <c r="C724" s="3" t="s">
        <v>6</v>
      </c>
      <c r="D724" s="6" t="s">
        <v>7</v>
      </c>
      <c r="E724" s="6" t="s">
        <v>7</v>
      </c>
      <c r="F724" s="82" t="s">
        <v>8</v>
      </c>
      <c r="G724" s="82" t="s">
        <v>8</v>
      </c>
      <c r="H724" s="82" t="s">
        <v>9</v>
      </c>
      <c r="I724" s="6" t="s">
        <v>9</v>
      </c>
      <c r="J724" s="6" t="s">
        <v>10</v>
      </c>
      <c r="K724" s="6" t="s">
        <v>310</v>
      </c>
      <c r="L724" s="6" t="s">
        <v>311</v>
      </c>
      <c r="M724" s="6" t="s">
        <v>311</v>
      </c>
      <c r="N724" s="6" t="s">
        <v>45</v>
      </c>
      <c r="O724" s="6" t="s">
        <v>12</v>
      </c>
      <c r="P724" s="6" t="s">
        <v>46</v>
      </c>
      <c r="Q724" s="6" t="s">
        <v>46</v>
      </c>
      <c r="R724" s="6" t="s">
        <v>47</v>
      </c>
      <c r="S724" s="6" t="s">
        <v>14</v>
      </c>
      <c r="T724" s="6" t="s">
        <v>15</v>
      </c>
      <c r="U724" s="6" t="s">
        <v>15</v>
      </c>
      <c r="V724" s="6" t="s">
        <v>16</v>
      </c>
      <c r="W724" s="6" t="s">
        <v>16</v>
      </c>
      <c r="X724" s="6" t="s">
        <v>17</v>
      </c>
      <c r="Y724" s="6" t="s">
        <v>17</v>
      </c>
      <c r="Z724" s="6" t="s">
        <v>18</v>
      </c>
      <c r="AA724" s="6" t="s">
        <v>18</v>
      </c>
      <c r="AB724" s="6" t="s">
        <v>19</v>
      </c>
      <c r="AC724" s="6" t="s">
        <v>19</v>
      </c>
      <c r="AD724" s="6" t="s">
        <v>441</v>
      </c>
      <c r="AE724" s="6" t="s">
        <v>442</v>
      </c>
      <c r="AF724" s="7" t="s">
        <v>442</v>
      </c>
    </row>
    <row r="725" spans="1:31" ht="12" customHeight="1">
      <c r="A725" s="101"/>
      <c r="B725" s="102" t="s">
        <v>312</v>
      </c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  <c r="S725" s="111"/>
      <c r="T725" s="111"/>
      <c r="U725" s="111"/>
      <c r="V725" s="111"/>
      <c r="W725" s="111"/>
      <c r="X725" s="111"/>
      <c r="AE725" s="16">
        <f>SUM(AB725-Z725)</f>
        <v>0</v>
      </c>
    </row>
    <row r="726" spans="1:32" ht="12" customHeight="1">
      <c r="A726" s="101" t="s">
        <v>344</v>
      </c>
      <c r="B726" s="102" t="s">
        <v>27</v>
      </c>
      <c r="F726" s="111"/>
      <c r="G726" s="111"/>
      <c r="H726" s="111"/>
      <c r="I726" s="111"/>
      <c r="J726" s="111"/>
      <c r="K726" s="111"/>
      <c r="L726" s="111"/>
      <c r="M726" s="111"/>
      <c r="N726" s="111"/>
      <c r="O726" s="111"/>
      <c r="P726" s="111"/>
      <c r="Q726" s="111"/>
      <c r="R726" s="111"/>
      <c r="S726" s="111"/>
      <c r="T726" s="111"/>
      <c r="U726" s="110">
        <v>8330</v>
      </c>
      <c r="V726" s="110">
        <v>8000</v>
      </c>
      <c r="W726" s="110">
        <v>5423</v>
      </c>
      <c r="X726" s="110">
        <v>8000</v>
      </c>
      <c r="Y726" s="110">
        <v>4351</v>
      </c>
      <c r="Z726" s="39">
        <v>1000</v>
      </c>
      <c r="AA726" s="50">
        <v>4659</v>
      </c>
      <c r="AB726" s="50">
        <v>1000</v>
      </c>
      <c r="AC726" s="50">
        <v>1700</v>
      </c>
      <c r="AD726" s="50">
        <v>2500</v>
      </c>
      <c r="AE726" s="16">
        <f>SUM(AD726-AB726)</f>
        <v>1500</v>
      </c>
      <c r="AF726" s="33">
        <f>SUM(AE726/AB726)</f>
        <v>1.5</v>
      </c>
    </row>
    <row r="727" spans="1:32" ht="12" customHeight="1">
      <c r="A727" s="101" t="s">
        <v>345</v>
      </c>
      <c r="B727" s="102" t="s">
        <v>346</v>
      </c>
      <c r="F727" s="111"/>
      <c r="G727" s="111"/>
      <c r="H727" s="111"/>
      <c r="I727" s="111"/>
      <c r="J727" s="111"/>
      <c r="K727" s="111"/>
      <c r="L727" s="111"/>
      <c r="M727" s="111"/>
      <c r="N727" s="111"/>
      <c r="O727" s="111"/>
      <c r="P727" s="111"/>
      <c r="Q727" s="111"/>
      <c r="R727" s="111"/>
      <c r="S727" s="111"/>
      <c r="T727" s="111"/>
      <c r="U727" s="110">
        <v>8275</v>
      </c>
      <c r="V727" s="110">
        <v>5000</v>
      </c>
      <c r="W727" s="110">
        <v>12900</v>
      </c>
      <c r="X727" s="110">
        <v>5000</v>
      </c>
      <c r="Y727" s="110">
        <v>4300</v>
      </c>
      <c r="Z727" s="39">
        <v>12000</v>
      </c>
      <c r="AA727" s="50">
        <v>45673</v>
      </c>
      <c r="AB727" s="50">
        <v>12000</v>
      </c>
      <c r="AC727" s="50">
        <v>15000</v>
      </c>
      <c r="AD727" s="50">
        <v>17000</v>
      </c>
      <c r="AE727" s="16">
        <f>SUM(AD727-AB727)</f>
        <v>5000</v>
      </c>
      <c r="AF727" s="33">
        <f>SUM(AE727/AB727)</f>
        <v>0.4166666666666667</v>
      </c>
    </row>
    <row r="728" spans="1:32" ht="12" customHeight="1">
      <c r="A728" s="101" t="s">
        <v>347</v>
      </c>
      <c r="B728" s="102" t="s">
        <v>348</v>
      </c>
      <c r="F728" s="111"/>
      <c r="G728" s="111"/>
      <c r="H728" s="111"/>
      <c r="I728" s="111"/>
      <c r="J728" s="111"/>
      <c r="K728" s="111"/>
      <c r="L728" s="111"/>
      <c r="M728" s="111"/>
      <c r="N728" s="111"/>
      <c r="O728" s="111"/>
      <c r="P728" s="111"/>
      <c r="Q728" s="111"/>
      <c r="R728" s="111"/>
      <c r="S728" s="111"/>
      <c r="T728" s="111"/>
      <c r="U728" s="110">
        <v>31700</v>
      </c>
      <c r="V728" s="110">
        <v>20000</v>
      </c>
      <c r="W728" s="110">
        <v>29575</v>
      </c>
      <c r="X728" s="110">
        <v>20000</v>
      </c>
      <c r="Y728" s="110">
        <v>18100</v>
      </c>
      <c r="Z728" s="39">
        <v>25000</v>
      </c>
      <c r="AA728" s="50"/>
      <c r="AB728" s="50">
        <v>25000</v>
      </c>
      <c r="AC728" s="50">
        <v>25000</v>
      </c>
      <c r="AD728" s="50">
        <v>25000</v>
      </c>
      <c r="AE728" s="16">
        <f>SUM(AD728-AB728)</f>
        <v>0</v>
      </c>
      <c r="AF728" s="33">
        <f>SUM(AE728/AB728)</f>
        <v>0</v>
      </c>
    </row>
    <row r="729" spans="1:32" s="26" customFormat="1" ht="12" customHeight="1">
      <c r="A729" s="104"/>
      <c r="B729" s="102" t="s">
        <v>349</v>
      </c>
      <c r="C729" s="5"/>
      <c r="D729" s="4"/>
      <c r="E729" s="5"/>
      <c r="F729" s="116"/>
      <c r="G729" s="116"/>
      <c r="H729" s="116"/>
      <c r="I729" s="116"/>
      <c r="J729" s="116"/>
      <c r="K729" s="116"/>
      <c r="L729" s="116"/>
      <c r="M729" s="116"/>
      <c r="N729" s="116"/>
      <c r="O729" s="116"/>
      <c r="P729" s="116"/>
      <c r="Q729" s="116"/>
      <c r="R729" s="116"/>
      <c r="S729" s="116"/>
      <c r="T729" s="116"/>
      <c r="U729" s="117">
        <f aca="true" t="shared" si="375" ref="U729:Z729">SUM(U726:U728)</f>
        <v>48305</v>
      </c>
      <c r="V729" s="117">
        <f t="shared" si="375"/>
        <v>33000</v>
      </c>
      <c r="W729" s="117">
        <f t="shared" si="375"/>
        <v>47898</v>
      </c>
      <c r="X729" s="117">
        <f t="shared" si="375"/>
        <v>33000</v>
      </c>
      <c r="Y729" s="117">
        <f t="shared" si="375"/>
        <v>26751</v>
      </c>
      <c r="Z729" s="117">
        <f t="shared" si="375"/>
        <v>38000</v>
      </c>
      <c r="AA729" s="117">
        <f>SUM(AA726:AA728)</f>
        <v>50332</v>
      </c>
      <c r="AB729" s="117">
        <f>SUM(AB726:AB728)</f>
        <v>38000</v>
      </c>
      <c r="AC729" s="117">
        <f>SUM(AC726:AC728)</f>
        <v>41700</v>
      </c>
      <c r="AD729" s="117">
        <f>SUM(AD726:AD728)</f>
        <v>44500</v>
      </c>
      <c r="AE729" s="23">
        <f>SUM(AD729-AB729)</f>
        <v>6500</v>
      </c>
      <c r="AF729" s="35">
        <f>SUM(AE729/AB729)</f>
        <v>0.17105263157894737</v>
      </c>
    </row>
    <row r="730" spans="1:32" ht="12" customHeight="1">
      <c r="A730" s="101"/>
      <c r="B730" s="102"/>
      <c r="F730" s="111"/>
      <c r="G730" s="111"/>
      <c r="H730" s="111"/>
      <c r="I730" s="111"/>
      <c r="J730" s="111"/>
      <c r="K730" s="111"/>
      <c r="L730" s="111"/>
      <c r="M730" s="111"/>
      <c r="N730" s="111"/>
      <c r="O730" s="111"/>
      <c r="P730" s="111"/>
      <c r="Q730" s="111"/>
      <c r="R730" s="111"/>
      <c r="S730" s="111"/>
      <c r="T730" s="111"/>
      <c r="U730" s="111"/>
      <c r="V730" s="111"/>
      <c r="W730" s="111"/>
      <c r="X730" s="111"/>
      <c r="AE730" s="16"/>
      <c r="AF730" s="33"/>
    </row>
    <row r="731" spans="1:32" ht="12" customHeight="1">
      <c r="A731" s="101">
        <v>1001</v>
      </c>
      <c r="B731" s="102" t="s">
        <v>93</v>
      </c>
      <c r="F731" s="118">
        <v>12952</v>
      </c>
      <c r="G731" s="118">
        <v>8640</v>
      </c>
      <c r="H731" s="119">
        <v>13340</v>
      </c>
      <c r="I731" s="119">
        <v>13340</v>
      </c>
      <c r="J731" s="119">
        <v>14436</v>
      </c>
      <c r="K731" s="119">
        <v>14682</v>
      </c>
      <c r="L731" s="119">
        <v>15131</v>
      </c>
      <c r="M731" s="119">
        <v>15033</v>
      </c>
      <c r="N731" s="119">
        <v>16128</v>
      </c>
      <c r="O731" s="119">
        <v>17449</v>
      </c>
      <c r="P731" s="119">
        <v>16838</v>
      </c>
      <c r="Q731" s="119">
        <v>16137</v>
      </c>
      <c r="R731" s="119">
        <v>17434</v>
      </c>
      <c r="S731" s="119">
        <v>16000</v>
      </c>
      <c r="T731" s="119">
        <v>18134</v>
      </c>
      <c r="U731" s="119">
        <v>20691</v>
      </c>
      <c r="V731" s="119">
        <v>18850</v>
      </c>
      <c r="W731" s="119">
        <v>18814</v>
      </c>
      <c r="X731" s="119">
        <v>18845</v>
      </c>
      <c r="Y731" s="40">
        <v>18981</v>
      </c>
      <c r="Z731" s="40">
        <v>19220</v>
      </c>
      <c r="AA731" s="40">
        <v>19489</v>
      </c>
      <c r="AB731" s="40">
        <v>18548</v>
      </c>
      <c r="AC731" s="40">
        <v>18548</v>
      </c>
      <c r="AD731" s="59">
        <v>18864</v>
      </c>
      <c r="AE731" s="16">
        <f aca="true" t="shared" si="376" ref="AE731:AE751">SUM(AD731-AB731)</f>
        <v>316</v>
      </c>
      <c r="AF731" s="33">
        <f aca="true" t="shared" si="377" ref="AF731:AF751">SUM(AE731/AB731)</f>
        <v>0.017036877291352167</v>
      </c>
    </row>
    <row r="732" spans="1:32" ht="12" customHeight="1">
      <c r="A732" s="101">
        <v>1002</v>
      </c>
      <c r="B732" s="102" t="s">
        <v>350</v>
      </c>
      <c r="F732" s="120">
        <v>9383</v>
      </c>
      <c r="G732" s="120">
        <v>6545</v>
      </c>
      <c r="H732" s="110">
        <v>9664</v>
      </c>
      <c r="I732" s="110">
        <v>9000</v>
      </c>
      <c r="J732" s="110">
        <v>10740</v>
      </c>
      <c r="K732" s="110">
        <v>7004</v>
      </c>
      <c r="L732" s="110">
        <v>11090</v>
      </c>
      <c r="M732" s="110">
        <v>10584</v>
      </c>
      <c r="N732" s="110">
        <v>11373</v>
      </c>
      <c r="O732" s="110">
        <v>9058</v>
      </c>
      <c r="P732" s="110">
        <v>11720</v>
      </c>
      <c r="Q732" s="110">
        <v>8501</v>
      </c>
      <c r="R732" s="110">
        <v>12198</v>
      </c>
      <c r="S732" s="110">
        <v>11000</v>
      </c>
      <c r="T732" s="110">
        <v>12685</v>
      </c>
      <c r="U732" s="110">
        <v>11183</v>
      </c>
      <c r="V732" s="110">
        <v>12945</v>
      </c>
      <c r="W732" s="110">
        <v>13522</v>
      </c>
      <c r="X732" s="110">
        <v>12945</v>
      </c>
      <c r="Y732" s="40">
        <v>10047</v>
      </c>
      <c r="Z732" s="40">
        <v>13195</v>
      </c>
      <c r="AA732" s="40">
        <v>12484</v>
      </c>
      <c r="AB732" s="40">
        <v>14500</v>
      </c>
      <c r="AC732" s="40">
        <v>14000</v>
      </c>
      <c r="AD732" s="59">
        <v>15740</v>
      </c>
      <c r="AE732" s="16">
        <f t="shared" si="376"/>
        <v>1240</v>
      </c>
      <c r="AF732" s="33">
        <f t="shared" si="377"/>
        <v>0.08551724137931034</v>
      </c>
    </row>
    <row r="733" spans="1:32" ht="12" customHeight="1">
      <c r="A733" s="101">
        <v>1003</v>
      </c>
      <c r="B733" s="102" t="s">
        <v>95</v>
      </c>
      <c r="F733" s="120">
        <v>2270</v>
      </c>
      <c r="G733" s="120">
        <v>1137</v>
      </c>
      <c r="H733" s="110">
        <v>2338</v>
      </c>
      <c r="I733" s="110">
        <v>1500</v>
      </c>
      <c r="J733" s="110">
        <v>1500</v>
      </c>
      <c r="K733" s="110">
        <v>719</v>
      </c>
      <c r="L733" s="110">
        <v>1500</v>
      </c>
      <c r="M733" s="110">
        <v>331</v>
      </c>
      <c r="N733" s="110">
        <v>1000</v>
      </c>
      <c r="O733" s="110">
        <v>1060</v>
      </c>
      <c r="P733" s="110">
        <v>1000</v>
      </c>
      <c r="Q733" s="110">
        <v>1441</v>
      </c>
      <c r="R733" s="110">
        <v>1300</v>
      </c>
      <c r="S733" s="110">
        <v>1300</v>
      </c>
      <c r="T733" s="110">
        <v>1340</v>
      </c>
      <c r="U733" s="110">
        <v>2093</v>
      </c>
      <c r="V733" s="110">
        <v>1393</v>
      </c>
      <c r="W733" s="110">
        <v>1243</v>
      </c>
      <c r="X733" s="110">
        <v>1393</v>
      </c>
      <c r="Y733" s="40">
        <v>1353</v>
      </c>
      <c r="Z733" s="40">
        <v>1421</v>
      </c>
      <c r="AA733" s="40">
        <v>1319</v>
      </c>
      <c r="AB733" s="40">
        <v>1800</v>
      </c>
      <c r="AC733" s="40">
        <v>1500</v>
      </c>
      <c r="AD733" s="59">
        <v>1830</v>
      </c>
      <c r="AE733" s="16">
        <f t="shared" si="376"/>
        <v>30</v>
      </c>
      <c r="AF733" s="33">
        <f t="shared" si="377"/>
        <v>0.016666666666666666</v>
      </c>
    </row>
    <row r="734" spans="1:32" ht="12" customHeight="1">
      <c r="A734" s="101">
        <v>1020</v>
      </c>
      <c r="B734" s="102" t="s">
        <v>96</v>
      </c>
      <c r="F734" s="120">
        <v>1882</v>
      </c>
      <c r="G734" s="120">
        <v>1501</v>
      </c>
      <c r="H734" s="110">
        <f>SUM(H731,H732,H733)*0.0765</f>
        <v>1938.663</v>
      </c>
      <c r="I734" s="110">
        <v>800</v>
      </c>
      <c r="J734" s="110">
        <v>2041</v>
      </c>
      <c r="K734" s="110">
        <v>1848</v>
      </c>
      <c r="L734" s="110">
        <v>2121</v>
      </c>
      <c r="M734" s="110">
        <v>2045</v>
      </c>
      <c r="N734" s="110">
        <v>2180</v>
      </c>
      <c r="O734" s="110">
        <v>1869</v>
      </c>
      <c r="P734" s="110">
        <v>2261</v>
      </c>
      <c r="Q734" s="110">
        <v>2001</v>
      </c>
      <c r="R734" s="110">
        <f>SUM(R731:R733)*0.0765</f>
        <v>2366.298</v>
      </c>
      <c r="S734" s="110">
        <f>SUM(S731:S733)*0.0765</f>
        <v>2164.95</v>
      </c>
      <c r="T734" s="110">
        <f>SUM(T731:T733)*0.0765</f>
        <v>2460.1635</v>
      </c>
      <c r="U734" s="110">
        <v>2654</v>
      </c>
      <c r="V734" s="110">
        <f>SUM(V731:V733)*0.0765</f>
        <v>2538.882</v>
      </c>
      <c r="W734" s="110">
        <v>2067</v>
      </c>
      <c r="X734" s="110">
        <f>SUM(X731:X733)*0.0765</f>
        <v>2538.4995</v>
      </c>
      <c r="Y734" s="40">
        <v>2538</v>
      </c>
      <c r="Z734" s="40">
        <f>SUM(Z731:Z733)*0.0765</f>
        <v>2588.454</v>
      </c>
      <c r="AA734" s="40">
        <v>3641</v>
      </c>
      <c r="AB734" s="40">
        <f>SUM(AB731:AB733)*0.0765</f>
        <v>2665.872</v>
      </c>
      <c r="AC734" s="40">
        <f>SUM(AC731:AC733)*0.0765</f>
        <v>2604.672</v>
      </c>
      <c r="AD734" s="40">
        <f>SUM(AD731:AD733)*0.0765</f>
        <v>2787.201</v>
      </c>
      <c r="AE734" s="16">
        <f t="shared" si="376"/>
        <v>121.32900000000018</v>
      </c>
      <c r="AF734" s="33">
        <f t="shared" si="377"/>
        <v>0.04551193755739217</v>
      </c>
    </row>
    <row r="735" spans="1:32" s="26" customFormat="1" ht="12" customHeight="1">
      <c r="A735" s="104"/>
      <c r="B735" s="28" t="s">
        <v>317</v>
      </c>
      <c r="C735" s="5"/>
      <c r="D735" s="4"/>
      <c r="E735" s="5"/>
      <c r="F735" s="121">
        <f>SUM(F732:F734)</f>
        <v>13535</v>
      </c>
      <c r="G735" s="121">
        <f aca="true" t="shared" si="378" ref="G735:X735">SUM(G731:G734)</f>
        <v>17823</v>
      </c>
      <c r="H735" s="117">
        <f t="shared" si="378"/>
        <v>27280.663</v>
      </c>
      <c r="I735" s="117">
        <f t="shared" si="378"/>
        <v>24640</v>
      </c>
      <c r="J735" s="117">
        <f t="shared" si="378"/>
        <v>28717</v>
      </c>
      <c r="K735" s="117">
        <f t="shared" si="378"/>
        <v>24253</v>
      </c>
      <c r="L735" s="117">
        <f t="shared" si="378"/>
        <v>29842</v>
      </c>
      <c r="M735" s="117">
        <f t="shared" si="378"/>
        <v>27993</v>
      </c>
      <c r="N735" s="117">
        <f t="shared" si="378"/>
        <v>30681</v>
      </c>
      <c r="O735" s="117">
        <f t="shared" si="378"/>
        <v>29436</v>
      </c>
      <c r="P735" s="117">
        <f t="shared" si="378"/>
        <v>31819</v>
      </c>
      <c r="Q735" s="117">
        <f t="shared" si="378"/>
        <v>28080</v>
      </c>
      <c r="R735" s="117">
        <f t="shared" si="378"/>
        <v>33298.298</v>
      </c>
      <c r="S735" s="117">
        <f t="shared" si="378"/>
        <v>30464.95</v>
      </c>
      <c r="T735" s="117">
        <f t="shared" si="378"/>
        <v>34619.1635</v>
      </c>
      <c r="U735" s="117">
        <f t="shared" si="378"/>
        <v>36621</v>
      </c>
      <c r="V735" s="117">
        <f t="shared" si="378"/>
        <v>35726.882</v>
      </c>
      <c r="W735" s="117">
        <f t="shared" si="378"/>
        <v>35646</v>
      </c>
      <c r="X735" s="117">
        <f t="shared" si="378"/>
        <v>35721.4995</v>
      </c>
      <c r="Y735" s="41">
        <f aca="true" t="shared" si="379" ref="Y735:AD735">SUM(Y731:Y734)</f>
        <v>32919</v>
      </c>
      <c r="Z735" s="41">
        <f t="shared" si="379"/>
        <v>36424.454</v>
      </c>
      <c r="AA735" s="41">
        <f t="shared" si="379"/>
        <v>36933</v>
      </c>
      <c r="AB735" s="41">
        <f t="shared" si="379"/>
        <v>37513.872</v>
      </c>
      <c r="AC735" s="41">
        <f t="shared" si="379"/>
        <v>36652.672</v>
      </c>
      <c r="AD735" s="41">
        <f t="shared" si="379"/>
        <v>39221.201</v>
      </c>
      <c r="AE735" s="23">
        <f t="shared" si="376"/>
        <v>1707.328999999998</v>
      </c>
      <c r="AF735" s="35">
        <f t="shared" si="377"/>
        <v>0.045511937557392045</v>
      </c>
    </row>
    <row r="736" spans="1:32" ht="12" customHeight="1">
      <c r="A736" s="101">
        <v>2002</v>
      </c>
      <c r="B736" s="102" t="s">
        <v>99</v>
      </c>
      <c r="F736" s="120">
        <v>350</v>
      </c>
      <c r="G736" s="120">
        <v>174</v>
      </c>
      <c r="H736" s="110">
        <v>350</v>
      </c>
      <c r="I736" s="110">
        <v>600</v>
      </c>
      <c r="J736" s="110">
        <v>350</v>
      </c>
      <c r="K736" s="110">
        <v>159</v>
      </c>
      <c r="L736" s="110">
        <v>250</v>
      </c>
      <c r="M736" s="110">
        <v>156</v>
      </c>
      <c r="N736" s="110">
        <v>200</v>
      </c>
      <c r="O736" s="110">
        <v>173</v>
      </c>
      <c r="P736" s="110">
        <v>225</v>
      </c>
      <c r="Q736" s="110">
        <v>151</v>
      </c>
      <c r="R736" s="110">
        <v>225</v>
      </c>
      <c r="S736" s="110">
        <v>225</v>
      </c>
      <c r="T736" s="110">
        <v>240</v>
      </c>
      <c r="U736" s="110">
        <v>185</v>
      </c>
      <c r="V736" s="110">
        <v>240</v>
      </c>
      <c r="W736" s="110">
        <v>199</v>
      </c>
      <c r="X736" s="110">
        <v>240</v>
      </c>
      <c r="Y736" s="29">
        <v>224</v>
      </c>
      <c r="Z736" s="29">
        <v>225</v>
      </c>
      <c r="AA736" s="29">
        <v>252</v>
      </c>
      <c r="AB736" s="29">
        <v>225</v>
      </c>
      <c r="AC736" s="29">
        <v>250</v>
      </c>
      <c r="AD736" s="29">
        <v>260</v>
      </c>
      <c r="AE736" s="16">
        <f t="shared" si="376"/>
        <v>35</v>
      </c>
      <c r="AF736" s="33">
        <f t="shared" si="377"/>
        <v>0.15555555555555556</v>
      </c>
    </row>
    <row r="737" spans="1:32" ht="12" customHeight="1">
      <c r="A737" s="101">
        <v>2003</v>
      </c>
      <c r="B737" s="102" t="s">
        <v>282</v>
      </c>
      <c r="F737" s="120">
        <v>525</v>
      </c>
      <c r="G737" s="120">
        <v>143</v>
      </c>
      <c r="H737" s="110">
        <v>525</v>
      </c>
      <c r="I737" s="110">
        <v>520</v>
      </c>
      <c r="J737" s="110">
        <v>525</v>
      </c>
      <c r="K737" s="110">
        <v>344</v>
      </c>
      <c r="L737" s="110">
        <v>250</v>
      </c>
      <c r="M737" s="110">
        <v>174</v>
      </c>
      <c r="N737" s="110">
        <v>350</v>
      </c>
      <c r="O737" s="110">
        <v>206</v>
      </c>
      <c r="P737" s="110">
        <v>350</v>
      </c>
      <c r="Q737" s="110">
        <v>149</v>
      </c>
      <c r="R737" s="110">
        <v>350</v>
      </c>
      <c r="S737" s="110">
        <v>350</v>
      </c>
      <c r="T737" s="110">
        <v>350</v>
      </c>
      <c r="U737" s="110">
        <v>273</v>
      </c>
      <c r="V737" s="110">
        <v>350</v>
      </c>
      <c r="W737" s="110">
        <v>198</v>
      </c>
      <c r="X737" s="110">
        <v>350</v>
      </c>
      <c r="Y737" s="29">
        <v>659</v>
      </c>
      <c r="Z737" s="29">
        <v>250</v>
      </c>
      <c r="AA737" s="29">
        <v>213</v>
      </c>
      <c r="AB737" s="29">
        <v>250</v>
      </c>
      <c r="AC737" s="29">
        <v>250</v>
      </c>
      <c r="AD737" s="29">
        <v>250</v>
      </c>
      <c r="AE737" s="16">
        <f t="shared" si="376"/>
        <v>0</v>
      </c>
      <c r="AF737" s="33">
        <f t="shared" si="377"/>
        <v>0</v>
      </c>
    </row>
    <row r="738" spans="1:32" ht="12" customHeight="1">
      <c r="A738" s="101">
        <v>2010</v>
      </c>
      <c r="B738" s="102" t="s">
        <v>107</v>
      </c>
      <c r="F738" s="120">
        <v>450</v>
      </c>
      <c r="G738" s="120">
        <v>300</v>
      </c>
      <c r="H738" s="110">
        <v>450</v>
      </c>
      <c r="I738" s="110">
        <v>450</v>
      </c>
      <c r="J738" s="110">
        <v>450</v>
      </c>
      <c r="K738" s="110">
        <v>375</v>
      </c>
      <c r="L738" s="110">
        <v>450</v>
      </c>
      <c r="M738" s="110">
        <v>348</v>
      </c>
      <c r="N738" s="110">
        <v>400</v>
      </c>
      <c r="O738" s="110">
        <v>1057</v>
      </c>
      <c r="P738" s="110">
        <v>400</v>
      </c>
      <c r="Q738" s="110">
        <v>817</v>
      </c>
      <c r="R738" s="110">
        <v>700</v>
      </c>
      <c r="S738" s="110">
        <v>600</v>
      </c>
      <c r="T738" s="110">
        <v>625</v>
      </c>
      <c r="U738" s="110">
        <v>693</v>
      </c>
      <c r="V738" s="110">
        <v>1000</v>
      </c>
      <c r="W738" s="110">
        <v>783</v>
      </c>
      <c r="X738" s="110">
        <v>750</v>
      </c>
      <c r="Y738" s="29">
        <v>1639</v>
      </c>
      <c r="Z738" s="29">
        <v>750</v>
      </c>
      <c r="AA738" s="29">
        <v>1152</v>
      </c>
      <c r="AB738" s="29">
        <v>700</v>
      </c>
      <c r="AC738" s="29">
        <v>700</v>
      </c>
      <c r="AD738" s="29">
        <v>700</v>
      </c>
      <c r="AE738" s="16">
        <f t="shared" si="376"/>
        <v>0</v>
      </c>
      <c r="AF738" s="33">
        <f t="shared" si="377"/>
        <v>0</v>
      </c>
    </row>
    <row r="739" spans="1:32" ht="12" customHeight="1">
      <c r="A739" s="101">
        <v>2012</v>
      </c>
      <c r="B739" s="102" t="s">
        <v>443</v>
      </c>
      <c r="F739" s="120"/>
      <c r="G739" s="120"/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  <c r="S739" s="110"/>
      <c r="T739" s="110"/>
      <c r="U739" s="110"/>
      <c r="V739" s="110"/>
      <c r="W739" s="110"/>
      <c r="X739" s="110"/>
      <c r="AA739" s="29">
        <v>1050</v>
      </c>
      <c r="AE739" s="16"/>
      <c r="AF739" s="33"/>
    </row>
    <row r="740" spans="1:32" ht="12" customHeight="1">
      <c r="A740" s="101">
        <v>2022</v>
      </c>
      <c r="B740" s="102" t="s">
        <v>112</v>
      </c>
      <c r="F740" s="110"/>
      <c r="G740" s="110"/>
      <c r="H740" s="110"/>
      <c r="I740" s="110"/>
      <c r="J740" s="110">
        <v>620</v>
      </c>
      <c r="K740" s="119"/>
      <c r="L740" s="122"/>
      <c r="S740" s="110"/>
      <c r="T740" s="110">
        <v>620</v>
      </c>
      <c r="U740" s="110">
        <v>620</v>
      </c>
      <c r="V740" s="110">
        <v>620</v>
      </c>
      <c r="W740" s="110">
        <v>620</v>
      </c>
      <c r="X740" s="110">
        <v>620</v>
      </c>
      <c r="Y740" s="29">
        <v>625</v>
      </c>
      <c r="Z740" s="29">
        <v>680</v>
      </c>
      <c r="AA740" s="29">
        <v>659</v>
      </c>
      <c r="AB740" s="29">
        <v>720</v>
      </c>
      <c r="AC740" s="29">
        <v>720</v>
      </c>
      <c r="AD740" s="29">
        <v>748</v>
      </c>
      <c r="AE740" s="16">
        <f t="shared" si="376"/>
        <v>28</v>
      </c>
      <c r="AF740" s="33">
        <f t="shared" si="377"/>
        <v>0.03888888888888889</v>
      </c>
    </row>
    <row r="741" spans="1:32" ht="12" customHeight="1">
      <c r="A741" s="101">
        <v>2032</v>
      </c>
      <c r="B741" s="102" t="s">
        <v>351</v>
      </c>
      <c r="F741" s="120">
        <v>1000</v>
      </c>
      <c r="G741" s="120">
        <v>0</v>
      </c>
      <c r="H741" s="110">
        <v>1500</v>
      </c>
      <c r="I741" s="110">
        <v>1000</v>
      </c>
      <c r="J741" s="110">
        <v>1500</v>
      </c>
      <c r="K741" s="110">
        <v>1321</v>
      </c>
      <c r="L741" s="110">
        <v>1500</v>
      </c>
      <c r="M741" s="110">
        <v>853</v>
      </c>
      <c r="N741" s="110">
        <v>500</v>
      </c>
      <c r="O741" s="110">
        <v>183</v>
      </c>
      <c r="P741" s="110">
        <v>500</v>
      </c>
      <c r="Q741" s="110">
        <v>1363</v>
      </c>
      <c r="R741" s="110">
        <v>500</v>
      </c>
      <c r="S741" s="110">
        <v>500</v>
      </c>
      <c r="T741" s="110">
        <v>500</v>
      </c>
      <c r="U741" s="110">
        <v>97</v>
      </c>
      <c r="V741" s="110">
        <v>500</v>
      </c>
      <c r="W741" s="110">
        <v>430</v>
      </c>
      <c r="X741" s="110">
        <v>500</v>
      </c>
      <c r="Y741" s="29">
        <v>85</v>
      </c>
      <c r="Z741" s="29">
        <v>500</v>
      </c>
      <c r="AA741" s="29">
        <v>550</v>
      </c>
      <c r="AB741" s="29">
        <v>1000</v>
      </c>
      <c r="AC741" s="29">
        <v>1000</v>
      </c>
      <c r="AD741" s="29">
        <v>1000</v>
      </c>
      <c r="AE741" s="16">
        <f t="shared" si="376"/>
        <v>0</v>
      </c>
      <c r="AF741" s="33">
        <f t="shared" si="377"/>
        <v>0</v>
      </c>
    </row>
    <row r="742" spans="1:32" ht="12" customHeight="1">
      <c r="A742" s="101">
        <v>2036</v>
      </c>
      <c r="B742" s="102" t="s">
        <v>352</v>
      </c>
      <c r="F742" s="120"/>
      <c r="G742" s="120"/>
      <c r="H742" s="110"/>
      <c r="I742" s="110"/>
      <c r="J742" s="110">
        <v>5000</v>
      </c>
      <c r="K742" s="110">
        <v>1670</v>
      </c>
      <c r="L742" s="110">
        <v>5000</v>
      </c>
      <c r="M742" s="110">
        <v>0</v>
      </c>
      <c r="N742" s="110">
        <v>5000</v>
      </c>
      <c r="O742" s="110">
        <v>2120</v>
      </c>
      <c r="P742" s="110">
        <v>1000</v>
      </c>
      <c r="Q742" s="110">
        <v>-1700</v>
      </c>
      <c r="R742" s="110">
        <v>2000</v>
      </c>
      <c r="S742" s="110">
        <v>2000</v>
      </c>
      <c r="T742" s="110">
        <v>2000</v>
      </c>
      <c r="U742" s="110">
        <v>0</v>
      </c>
      <c r="V742" s="110">
        <v>1200</v>
      </c>
      <c r="W742" s="110">
        <v>155</v>
      </c>
      <c r="X742" s="110">
        <v>1200</v>
      </c>
      <c r="Y742" s="40">
        <v>1250</v>
      </c>
      <c r="Z742" s="40">
        <v>2500</v>
      </c>
      <c r="AA742" s="40">
        <v>240</v>
      </c>
      <c r="AB742" s="40">
        <v>2500</v>
      </c>
      <c r="AC742" s="40">
        <v>1000</v>
      </c>
      <c r="AD742" s="40">
        <v>2500</v>
      </c>
      <c r="AE742" s="16">
        <f t="shared" si="376"/>
        <v>0</v>
      </c>
      <c r="AF742" s="33">
        <f t="shared" si="377"/>
        <v>0</v>
      </c>
    </row>
    <row r="743" spans="1:32" ht="12" customHeight="1">
      <c r="A743" s="101">
        <v>3002</v>
      </c>
      <c r="B743" s="102" t="s">
        <v>202</v>
      </c>
      <c r="F743" s="120"/>
      <c r="G743" s="120"/>
      <c r="H743" s="110"/>
      <c r="I743" s="110"/>
      <c r="J743" s="110"/>
      <c r="K743" s="110"/>
      <c r="L743" s="110">
        <v>600</v>
      </c>
      <c r="M743" s="110">
        <v>0</v>
      </c>
      <c r="N743" s="110">
        <v>750</v>
      </c>
      <c r="O743" s="110">
        <v>750</v>
      </c>
      <c r="P743" s="110">
        <v>960</v>
      </c>
      <c r="Q743" s="110">
        <v>0</v>
      </c>
      <c r="R743" s="110">
        <v>1000</v>
      </c>
      <c r="S743" s="110">
        <v>1500</v>
      </c>
      <c r="T743" s="110">
        <v>1300</v>
      </c>
      <c r="U743" s="110">
        <v>0</v>
      </c>
      <c r="V743" s="110">
        <v>871</v>
      </c>
      <c r="W743" s="110">
        <v>0</v>
      </c>
      <c r="X743" s="110">
        <v>871</v>
      </c>
      <c r="Y743" s="29">
        <v>871</v>
      </c>
      <c r="Z743" s="39">
        <v>1056</v>
      </c>
      <c r="AA743" s="39">
        <v>626</v>
      </c>
      <c r="AB743" s="39">
        <v>1056</v>
      </c>
      <c r="AC743" s="39">
        <v>1056</v>
      </c>
      <c r="AD743" s="39">
        <v>1056</v>
      </c>
      <c r="AE743" s="16">
        <f t="shared" si="376"/>
        <v>0</v>
      </c>
      <c r="AF743" s="33">
        <f t="shared" si="377"/>
        <v>0</v>
      </c>
    </row>
    <row r="744" spans="1:32" ht="12" customHeight="1">
      <c r="A744" s="101">
        <v>3006</v>
      </c>
      <c r="B744" s="102" t="s">
        <v>353</v>
      </c>
      <c r="F744" s="120">
        <v>2500</v>
      </c>
      <c r="G744" s="120">
        <v>741</v>
      </c>
      <c r="H744" s="110">
        <v>2500</v>
      </c>
      <c r="I744" s="110">
        <v>1000</v>
      </c>
      <c r="J744" s="110">
        <v>2500</v>
      </c>
      <c r="K744" s="110">
        <v>1672</v>
      </c>
      <c r="L744" s="110">
        <v>2500</v>
      </c>
      <c r="M744" s="110">
        <v>2482</v>
      </c>
      <c r="N744" s="110">
        <v>2500</v>
      </c>
      <c r="O744" s="110">
        <v>2500</v>
      </c>
      <c r="P744" s="110">
        <v>2500</v>
      </c>
      <c r="Q744" s="110">
        <v>2264</v>
      </c>
      <c r="R744" s="110">
        <v>2500</v>
      </c>
      <c r="S744" s="110">
        <v>2500</v>
      </c>
      <c r="T744" s="110">
        <v>2500</v>
      </c>
      <c r="U744" s="110">
        <v>2548</v>
      </c>
      <c r="V744" s="110">
        <v>2500</v>
      </c>
      <c r="W744" s="110">
        <v>2248</v>
      </c>
      <c r="X744" s="110">
        <v>2500</v>
      </c>
      <c r="Y744" s="40">
        <v>2618</v>
      </c>
      <c r="Z744" s="40">
        <v>2500</v>
      </c>
      <c r="AA744" s="40">
        <v>2435</v>
      </c>
      <c r="AB744" s="40">
        <v>2500</v>
      </c>
      <c r="AC744" s="40">
        <v>2500</v>
      </c>
      <c r="AD744" s="40">
        <v>2500</v>
      </c>
      <c r="AE744" s="16">
        <f t="shared" si="376"/>
        <v>0</v>
      </c>
      <c r="AF744" s="33">
        <f t="shared" si="377"/>
        <v>0</v>
      </c>
    </row>
    <row r="745" spans="1:32" ht="12" customHeight="1">
      <c r="A745" s="101">
        <v>3008</v>
      </c>
      <c r="B745" s="102" t="s">
        <v>354</v>
      </c>
      <c r="F745" s="120"/>
      <c r="G745" s="120"/>
      <c r="H745" s="110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>
        <v>0</v>
      </c>
      <c r="V745" s="110">
        <v>0</v>
      </c>
      <c r="W745" s="110">
        <v>400</v>
      </c>
      <c r="X745" s="110">
        <v>0</v>
      </c>
      <c r="Y745" s="29" t="s">
        <v>355</v>
      </c>
      <c r="Z745" s="29" t="s">
        <v>355</v>
      </c>
      <c r="AA745" s="29">
        <v>0</v>
      </c>
      <c r="AB745" s="29" t="s">
        <v>355</v>
      </c>
      <c r="AC745" s="29" t="s">
        <v>355</v>
      </c>
      <c r="AD745" s="29" t="s">
        <v>355</v>
      </c>
      <c r="AE745" s="16"/>
      <c r="AF745" s="33"/>
    </row>
    <row r="746" spans="1:32" ht="12" customHeight="1">
      <c r="A746" s="101">
        <v>3040</v>
      </c>
      <c r="B746" s="102" t="s">
        <v>235</v>
      </c>
      <c r="F746" s="120"/>
      <c r="G746" s="120"/>
      <c r="H746" s="110"/>
      <c r="I746" s="110"/>
      <c r="J746" s="110"/>
      <c r="K746" s="110"/>
      <c r="L746" s="110">
        <v>250</v>
      </c>
      <c r="M746" s="110">
        <v>0</v>
      </c>
      <c r="N746" s="110">
        <v>320</v>
      </c>
      <c r="O746" s="110">
        <v>320</v>
      </c>
      <c r="P746" s="110">
        <v>320</v>
      </c>
      <c r="Q746" s="110">
        <v>0</v>
      </c>
      <c r="R746" s="110">
        <v>335</v>
      </c>
      <c r="S746" s="110">
        <v>550</v>
      </c>
      <c r="T746" s="110">
        <v>472</v>
      </c>
      <c r="U746" s="110">
        <v>445</v>
      </c>
      <c r="V746" s="110">
        <v>331</v>
      </c>
      <c r="W746" s="110">
        <v>0</v>
      </c>
      <c r="X746" s="110">
        <v>350</v>
      </c>
      <c r="Y746" s="29">
        <v>350</v>
      </c>
      <c r="Z746" s="29">
        <v>622</v>
      </c>
      <c r="AA746" s="29">
        <v>622</v>
      </c>
      <c r="AB746" s="29">
        <v>622</v>
      </c>
      <c r="AC746" s="29">
        <v>622</v>
      </c>
      <c r="AD746" s="29">
        <v>622</v>
      </c>
      <c r="AE746" s="16">
        <f t="shared" si="376"/>
        <v>0</v>
      </c>
      <c r="AF746" s="33">
        <f t="shared" si="377"/>
        <v>0</v>
      </c>
    </row>
    <row r="747" spans="1:32" ht="12" customHeight="1">
      <c r="A747" s="101"/>
      <c r="B747" s="102"/>
      <c r="F747" s="120"/>
      <c r="G747" s="120"/>
      <c r="H747" s="110"/>
      <c r="I747" s="110"/>
      <c r="J747" s="110"/>
      <c r="K747" s="110"/>
      <c r="L747" s="110"/>
      <c r="M747" s="110"/>
      <c r="N747" s="110"/>
      <c r="O747" s="110"/>
      <c r="P747" s="110"/>
      <c r="Q747" s="110"/>
      <c r="R747" s="110"/>
      <c r="S747" s="110"/>
      <c r="T747" s="110"/>
      <c r="U747" s="110"/>
      <c r="V747" s="110"/>
      <c r="W747" s="110"/>
      <c r="X747" s="110"/>
      <c r="AA747" s="29">
        <v>7500</v>
      </c>
      <c r="AB747" s="40">
        <v>18000</v>
      </c>
      <c r="AC747" s="40">
        <v>17000</v>
      </c>
      <c r="AD747" s="40"/>
      <c r="AE747" s="16">
        <f t="shared" si="376"/>
        <v>-18000</v>
      </c>
      <c r="AF747" s="33">
        <f t="shared" si="377"/>
        <v>-1</v>
      </c>
    </row>
    <row r="748" spans="1:32" ht="12" customHeight="1">
      <c r="A748" s="101">
        <v>4005</v>
      </c>
      <c r="B748" s="102" t="s">
        <v>356</v>
      </c>
      <c r="F748" s="120">
        <v>2250</v>
      </c>
      <c r="G748" s="120">
        <v>2400</v>
      </c>
      <c r="H748" s="110">
        <v>2250</v>
      </c>
      <c r="I748" s="110">
        <v>2250</v>
      </c>
      <c r="J748" s="110">
        <v>2250</v>
      </c>
      <c r="K748" s="110">
        <v>375</v>
      </c>
      <c r="L748" s="110">
        <v>2250</v>
      </c>
      <c r="M748" s="110">
        <v>1950</v>
      </c>
      <c r="N748" s="110">
        <v>2250</v>
      </c>
      <c r="O748" s="110">
        <v>900</v>
      </c>
      <c r="P748" s="110">
        <v>2250</v>
      </c>
      <c r="Q748" s="110">
        <v>700</v>
      </c>
      <c r="R748" s="110">
        <v>2250</v>
      </c>
      <c r="S748" s="110">
        <v>2250</v>
      </c>
      <c r="T748" s="110">
        <v>2250</v>
      </c>
      <c r="U748" s="110">
        <v>875</v>
      </c>
      <c r="V748" s="110">
        <v>2250</v>
      </c>
      <c r="W748" s="110">
        <v>2487</v>
      </c>
      <c r="X748" s="110">
        <v>2250</v>
      </c>
      <c r="Y748" s="40">
        <v>1612</v>
      </c>
      <c r="Z748" s="40">
        <v>2250</v>
      </c>
      <c r="AA748" s="40">
        <v>0</v>
      </c>
      <c r="AB748" s="40">
        <v>2250</v>
      </c>
      <c r="AC748" s="40">
        <v>525</v>
      </c>
      <c r="AD748" s="40">
        <v>2250</v>
      </c>
      <c r="AE748" s="16">
        <f t="shared" si="376"/>
        <v>0</v>
      </c>
      <c r="AF748" s="33">
        <f t="shared" si="377"/>
        <v>0</v>
      </c>
    </row>
    <row r="749" spans="1:32" ht="12" customHeight="1">
      <c r="A749" s="101">
        <v>6010</v>
      </c>
      <c r="B749" s="102" t="s">
        <v>320</v>
      </c>
      <c r="F749" s="120"/>
      <c r="G749" s="120"/>
      <c r="H749" s="110">
        <v>310</v>
      </c>
      <c r="I749" s="110">
        <v>310</v>
      </c>
      <c r="J749" s="110">
        <v>620</v>
      </c>
      <c r="K749" s="110">
        <v>0</v>
      </c>
      <c r="L749" s="110">
        <v>643</v>
      </c>
      <c r="M749" s="110">
        <v>643</v>
      </c>
      <c r="N749" s="110">
        <v>644</v>
      </c>
      <c r="O749" s="110">
        <v>644</v>
      </c>
      <c r="P749" s="110">
        <v>755</v>
      </c>
      <c r="Q749" s="110">
        <v>755</v>
      </c>
      <c r="R749" s="110">
        <f>SUM(R731:R748)*0.015</f>
        <v>1146.84894</v>
      </c>
      <c r="S749" s="110">
        <f>SUM(S731:S748)*0.015</f>
        <v>1071.0735</v>
      </c>
      <c r="T749" s="110">
        <f>SUM(T731:T748)*0.015</f>
        <v>1201.429905</v>
      </c>
      <c r="U749" s="110">
        <f>SUM(U735:U748)*0.03</f>
        <v>1270.71</v>
      </c>
      <c r="V749" s="110">
        <f>SUM(V735:V748)*0.03</f>
        <v>1367.66646</v>
      </c>
      <c r="W749" s="110">
        <v>1367</v>
      </c>
      <c r="X749" s="110">
        <f>SUM(X735:X748)*0.03</f>
        <v>1360.574985</v>
      </c>
      <c r="Y749" s="40">
        <v>1361</v>
      </c>
      <c r="Z749" s="40">
        <f>SUM(Z735:Z748)*0.03</f>
        <v>1432.72362</v>
      </c>
      <c r="AA749" s="40">
        <v>1433</v>
      </c>
      <c r="AB749" s="40">
        <f>SUM(AB735:AB748)*0.03</f>
        <v>2020.10616</v>
      </c>
      <c r="AC749" s="40">
        <f>SUM(AC735:AC748)*0.03</f>
        <v>1868.2701599999998</v>
      </c>
      <c r="AD749" s="40">
        <f>SUM(AD735:AD748)*0.03</f>
        <v>1533.21603</v>
      </c>
      <c r="AE749" s="16">
        <f t="shared" si="376"/>
        <v>-486.89013</v>
      </c>
      <c r="AF749" s="33">
        <f t="shared" si="377"/>
        <v>-0.24102205103913943</v>
      </c>
    </row>
    <row r="750" spans="1:32" s="26" customFormat="1" ht="12" customHeight="1">
      <c r="A750" s="104"/>
      <c r="B750" s="102" t="s">
        <v>141</v>
      </c>
      <c r="C750" s="5"/>
      <c r="D750" s="4"/>
      <c r="E750" s="5"/>
      <c r="F750" s="121">
        <f aca="true" t="shared" si="380" ref="F750:X750">SUM(F736:F749)</f>
        <v>7075</v>
      </c>
      <c r="G750" s="121">
        <f t="shared" si="380"/>
        <v>3758</v>
      </c>
      <c r="H750" s="117">
        <f t="shared" si="380"/>
        <v>7885</v>
      </c>
      <c r="I750" s="117">
        <f t="shared" si="380"/>
        <v>6130</v>
      </c>
      <c r="J750" s="117">
        <f t="shared" si="380"/>
        <v>13815</v>
      </c>
      <c r="K750" s="117">
        <f t="shared" si="380"/>
        <v>5916</v>
      </c>
      <c r="L750" s="117">
        <f t="shared" si="380"/>
        <v>13693</v>
      </c>
      <c r="M750" s="117">
        <f t="shared" si="380"/>
        <v>6606</v>
      </c>
      <c r="N750" s="117">
        <f t="shared" si="380"/>
        <v>12914</v>
      </c>
      <c r="O750" s="117">
        <f t="shared" si="380"/>
        <v>8853</v>
      </c>
      <c r="P750" s="117">
        <f t="shared" si="380"/>
        <v>9260</v>
      </c>
      <c r="Q750" s="117">
        <f t="shared" si="380"/>
        <v>4499</v>
      </c>
      <c r="R750" s="117">
        <f t="shared" si="380"/>
        <v>11006.84894</v>
      </c>
      <c r="S750" s="117">
        <f t="shared" si="380"/>
        <v>11546.0735</v>
      </c>
      <c r="T750" s="117">
        <f t="shared" si="380"/>
        <v>12058.429905</v>
      </c>
      <c r="U750" s="117">
        <f t="shared" si="380"/>
        <v>7006.71</v>
      </c>
      <c r="V750" s="117">
        <f t="shared" si="380"/>
        <v>11229.66646</v>
      </c>
      <c r="W750" s="117">
        <f t="shared" si="380"/>
        <v>8887</v>
      </c>
      <c r="X750" s="117">
        <f t="shared" si="380"/>
        <v>10991.574985</v>
      </c>
      <c r="Y750" s="41">
        <f aca="true" t="shared" si="381" ref="Y750:AD750">SUM(Y736:Y749)</f>
        <v>11294</v>
      </c>
      <c r="Z750" s="41">
        <f t="shared" si="381"/>
        <v>12765.72362</v>
      </c>
      <c r="AA750" s="41">
        <f t="shared" si="381"/>
        <v>16732</v>
      </c>
      <c r="AB750" s="41">
        <f t="shared" si="381"/>
        <v>31843.10616</v>
      </c>
      <c r="AC750" s="41">
        <f t="shared" si="381"/>
        <v>27491.27016</v>
      </c>
      <c r="AD750" s="41">
        <f t="shared" si="381"/>
        <v>13419.21603</v>
      </c>
      <c r="AE750" s="23">
        <f t="shared" si="376"/>
        <v>-18423.89013</v>
      </c>
      <c r="AF750" s="35">
        <f t="shared" si="377"/>
        <v>-0.578583321533605</v>
      </c>
    </row>
    <row r="751" spans="1:32" s="26" customFormat="1" ht="12" customHeight="1">
      <c r="A751" s="104"/>
      <c r="B751" s="102" t="s">
        <v>357</v>
      </c>
      <c r="C751" s="5"/>
      <c r="D751" s="4"/>
      <c r="E751" s="5"/>
      <c r="F751" s="121">
        <f>SUM(F750+F735)</f>
        <v>20610</v>
      </c>
      <c r="G751" s="121">
        <f>SUM(G750+G735)</f>
        <v>21581</v>
      </c>
      <c r="H751" s="117">
        <f aca="true" t="shared" si="382" ref="H751:Z751">SUM(H735+H750)</f>
        <v>35165.663</v>
      </c>
      <c r="I751" s="117">
        <f t="shared" si="382"/>
        <v>30770</v>
      </c>
      <c r="J751" s="117">
        <f t="shared" si="382"/>
        <v>42532</v>
      </c>
      <c r="K751" s="117">
        <f t="shared" si="382"/>
        <v>30169</v>
      </c>
      <c r="L751" s="117">
        <f t="shared" si="382"/>
        <v>43535</v>
      </c>
      <c r="M751" s="117">
        <f t="shared" si="382"/>
        <v>34599</v>
      </c>
      <c r="N751" s="117">
        <f t="shared" si="382"/>
        <v>43595</v>
      </c>
      <c r="O751" s="117">
        <f t="shared" si="382"/>
        <v>38289</v>
      </c>
      <c r="P751" s="117">
        <f t="shared" si="382"/>
        <v>41079</v>
      </c>
      <c r="Q751" s="117">
        <f t="shared" si="382"/>
        <v>32579</v>
      </c>
      <c r="R751" s="117">
        <f t="shared" si="382"/>
        <v>44305.146940000006</v>
      </c>
      <c r="S751" s="117">
        <f t="shared" si="382"/>
        <v>42011.0235</v>
      </c>
      <c r="T751" s="117">
        <f t="shared" si="382"/>
        <v>46677.59340500001</v>
      </c>
      <c r="U751" s="117">
        <f t="shared" si="382"/>
        <v>43627.71</v>
      </c>
      <c r="V751" s="117">
        <f t="shared" si="382"/>
        <v>46956.54846</v>
      </c>
      <c r="W751" s="117">
        <f t="shared" si="382"/>
        <v>44533</v>
      </c>
      <c r="X751" s="117">
        <f t="shared" si="382"/>
        <v>46713.074485</v>
      </c>
      <c r="Y751" s="41">
        <f t="shared" si="382"/>
        <v>44213</v>
      </c>
      <c r="Z751" s="41">
        <f t="shared" si="382"/>
        <v>49190.17762</v>
      </c>
      <c r="AA751" s="41">
        <f>SUM(AA735+AA750)</f>
        <v>53665</v>
      </c>
      <c r="AB751" s="41">
        <f>SUM(AB735+AB750)</f>
        <v>69356.97816</v>
      </c>
      <c r="AC751" s="41">
        <f>SUM(AC735+AC750)</f>
        <v>64143.94216</v>
      </c>
      <c r="AD751" s="41">
        <f>SUM(AD735+AD750)</f>
        <v>52640.41703</v>
      </c>
      <c r="AE751" s="23">
        <f t="shared" si="376"/>
        <v>-16716.561130000002</v>
      </c>
      <c r="AF751" s="35">
        <f t="shared" si="377"/>
        <v>-0.24102205103913948</v>
      </c>
    </row>
    <row r="752" spans="6:24" ht="12" customHeight="1">
      <c r="F752" s="64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</row>
    <row r="753" spans="1:32" ht="12" customHeight="1">
      <c r="A753" s="82">
        <v>865</v>
      </c>
      <c r="B753" s="83" t="s">
        <v>358</v>
      </c>
      <c r="C753" s="3" t="s">
        <v>1</v>
      </c>
      <c r="D753" s="6" t="s">
        <v>2</v>
      </c>
      <c r="E753" s="6" t="s">
        <v>1</v>
      </c>
      <c r="F753" s="82" t="s">
        <v>2</v>
      </c>
      <c r="G753" s="82" t="s">
        <v>1</v>
      </c>
      <c r="H753" s="82" t="s">
        <v>2</v>
      </c>
      <c r="I753" s="6" t="s">
        <v>1</v>
      </c>
      <c r="J753" s="6" t="s">
        <v>2</v>
      </c>
      <c r="K753" s="6" t="s">
        <v>1</v>
      </c>
      <c r="L753" s="6" t="s">
        <v>2</v>
      </c>
      <c r="M753" s="6" t="s">
        <v>1</v>
      </c>
      <c r="N753" s="6" t="s">
        <v>2</v>
      </c>
      <c r="O753" s="6" t="s">
        <v>1</v>
      </c>
      <c r="P753" s="6" t="s">
        <v>2</v>
      </c>
      <c r="Q753" s="6" t="s">
        <v>1</v>
      </c>
      <c r="R753" s="6" t="s">
        <v>2</v>
      </c>
      <c r="S753" s="6" t="s">
        <v>3</v>
      </c>
      <c r="T753" s="6" t="s">
        <v>2</v>
      </c>
      <c r="U753" s="6" t="s">
        <v>44</v>
      </c>
      <c r="V753" s="6" t="s">
        <v>2</v>
      </c>
      <c r="W753" s="6" t="s">
        <v>44</v>
      </c>
      <c r="X753" s="6" t="s">
        <v>2</v>
      </c>
      <c r="Y753" s="6" t="s">
        <v>1</v>
      </c>
      <c r="Z753" s="6" t="s">
        <v>2</v>
      </c>
      <c r="AA753" s="6" t="s">
        <v>1</v>
      </c>
      <c r="AB753" s="6" t="s">
        <v>2</v>
      </c>
      <c r="AC753" s="3" t="s">
        <v>190</v>
      </c>
      <c r="AD753" s="3" t="s">
        <v>2</v>
      </c>
      <c r="AE753" s="6" t="s">
        <v>4</v>
      </c>
      <c r="AF753" s="6" t="s">
        <v>5</v>
      </c>
    </row>
    <row r="754" spans="1:32" ht="12" customHeight="1">
      <c r="A754" s="82"/>
      <c r="B754" s="83"/>
      <c r="C754" s="3" t="s">
        <v>6</v>
      </c>
      <c r="D754" s="6" t="s">
        <v>7</v>
      </c>
      <c r="E754" s="6" t="s">
        <v>7</v>
      </c>
      <c r="F754" s="82" t="s">
        <v>8</v>
      </c>
      <c r="G754" s="82" t="s">
        <v>8</v>
      </c>
      <c r="H754" s="82" t="s">
        <v>9</v>
      </c>
      <c r="I754" s="6" t="s">
        <v>9</v>
      </c>
      <c r="J754" s="6" t="s">
        <v>10</v>
      </c>
      <c r="K754" s="6" t="s">
        <v>310</v>
      </c>
      <c r="L754" s="6" t="s">
        <v>311</v>
      </c>
      <c r="M754" s="6" t="s">
        <v>311</v>
      </c>
      <c r="N754" s="6" t="s">
        <v>45</v>
      </c>
      <c r="O754" s="6" t="s">
        <v>12</v>
      </c>
      <c r="P754" s="6" t="s">
        <v>46</v>
      </c>
      <c r="Q754" s="6" t="s">
        <v>46</v>
      </c>
      <c r="R754" s="6" t="s">
        <v>47</v>
      </c>
      <c r="S754" s="6" t="s">
        <v>14</v>
      </c>
      <c r="T754" s="6" t="s">
        <v>15</v>
      </c>
      <c r="U754" s="6" t="s">
        <v>15</v>
      </c>
      <c r="V754" s="6" t="s">
        <v>16</v>
      </c>
      <c r="W754" s="6" t="s">
        <v>16</v>
      </c>
      <c r="X754" s="6" t="s">
        <v>17</v>
      </c>
      <c r="Y754" s="6" t="s">
        <v>17</v>
      </c>
      <c r="Z754" s="6" t="s">
        <v>18</v>
      </c>
      <c r="AA754" s="6" t="s">
        <v>18</v>
      </c>
      <c r="AB754" s="6" t="s">
        <v>19</v>
      </c>
      <c r="AC754" s="6" t="s">
        <v>19</v>
      </c>
      <c r="AD754" s="6" t="s">
        <v>441</v>
      </c>
      <c r="AE754" s="6" t="s">
        <v>442</v>
      </c>
      <c r="AF754" s="6" t="s">
        <v>442</v>
      </c>
    </row>
    <row r="755" spans="1:32" ht="12" customHeight="1">
      <c r="A755" s="21"/>
      <c r="B755" s="21" t="s">
        <v>312</v>
      </c>
      <c r="C755" s="113"/>
      <c r="D755" s="88"/>
      <c r="E755" s="88"/>
      <c r="F755" s="84"/>
      <c r="G755" s="84"/>
      <c r="H755" s="84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137"/>
      <c r="Z755" s="137"/>
      <c r="AA755" s="137"/>
      <c r="AB755" s="137"/>
      <c r="AC755" s="137"/>
      <c r="AD755" s="137"/>
      <c r="AE755" s="137"/>
      <c r="AF755" s="137"/>
    </row>
    <row r="756" spans="1:32" ht="12" customHeight="1">
      <c r="A756" s="152" t="s">
        <v>359</v>
      </c>
      <c r="B756" s="21" t="s">
        <v>41</v>
      </c>
      <c r="C756" s="113"/>
      <c r="D756" s="88"/>
      <c r="E756" s="88"/>
      <c r="F756" s="84"/>
      <c r="G756" s="84"/>
      <c r="H756" s="84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157">
        <v>14560</v>
      </c>
      <c r="Z756" s="157">
        <v>16225</v>
      </c>
      <c r="AA756" s="157">
        <v>21225</v>
      </c>
      <c r="AB756" s="157">
        <v>45000</v>
      </c>
      <c r="AC756" s="157">
        <v>45000</v>
      </c>
      <c r="AD756" s="157">
        <v>45000</v>
      </c>
      <c r="AE756" s="60">
        <f>SUM(AD756-AB756)</f>
        <v>0</v>
      </c>
      <c r="AF756" s="158">
        <f>SUM(AE756/AB756)</f>
        <v>0</v>
      </c>
    </row>
    <row r="757" spans="1:32" ht="12" customHeight="1">
      <c r="A757" s="152" t="s">
        <v>360</v>
      </c>
      <c r="B757" s="21" t="s">
        <v>361</v>
      </c>
      <c r="C757" s="113"/>
      <c r="D757" s="88"/>
      <c r="E757" s="88"/>
      <c r="F757" s="84"/>
      <c r="G757" s="84"/>
      <c r="H757" s="84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157">
        <v>896</v>
      </c>
      <c r="Z757" s="157">
        <v>1100</v>
      </c>
      <c r="AA757" s="157">
        <v>900</v>
      </c>
      <c r="AB757" s="157">
        <v>900</v>
      </c>
      <c r="AC757" s="157">
        <v>900</v>
      </c>
      <c r="AD757" s="157">
        <v>1000</v>
      </c>
      <c r="AE757" s="60">
        <f aca="true" t="shared" si="383" ref="AE757:AE768">SUM(AD757-AB757)</f>
        <v>100</v>
      </c>
      <c r="AF757" s="158">
        <f aca="true" t="shared" si="384" ref="AF757:AF766">SUM(AE757/AB757)</f>
        <v>0.1111111111111111</v>
      </c>
    </row>
    <row r="758" spans="1:32" ht="12" customHeight="1">
      <c r="A758" s="152" t="s">
        <v>362</v>
      </c>
      <c r="B758" s="21" t="s">
        <v>363</v>
      </c>
      <c r="C758" s="113"/>
      <c r="D758" s="88"/>
      <c r="E758" s="88"/>
      <c r="F758" s="84"/>
      <c r="G758" s="84"/>
      <c r="H758" s="84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157">
        <v>2838</v>
      </c>
      <c r="Z758" s="157">
        <v>3500</v>
      </c>
      <c r="AA758" s="157">
        <v>3000</v>
      </c>
      <c r="AB758" s="157">
        <v>3000</v>
      </c>
      <c r="AC758" s="157">
        <v>3000</v>
      </c>
      <c r="AD758" s="157">
        <v>3000</v>
      </c>
      <c r="AE758" s="60">
        <f t="shared" si="383"/>
        <v>0</v>
      </c>
      <c r="AF758" s="158">
        <f t="shared" si="384"/>
        <v>0</v>
      </c>
    </row>
    <row r="759" spans="1:32" ht="12" customHeight="1">
      <c r="A759" s="152" t="s">
        <v>364</v>
      </c>
      <c r="B759" s="21" t="s">
        <v>365</v>
      </c>
      <c r="C759" s="113"/>
      <c r="D759" s="88"/>
      <c r="E759" s="88"/>
      <c r="F759" s="84"/>
      <c r="G759" s="84"/>
      <c r="H759" s="84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157">
        <v>17292</v>
      </c>
      <c r="Z759" s="157">
        <v>20000</v>
      </c>
      <c r="AA759" s="157">
        <v>18000</v>
      </c>
      <c r="AB759" s="157">
        <v>18000</v>
      </c>
      <c r="AC759" s="157">
        <v>18000</v>
      </c>
      <c r="AD759" s="157">
        <v>20000</v>
      </c>
      <c r="AE759" s="60">
        <f t="shared" si="383"/>
        <v>2000</v>
      </c>
      <c r="AF759" s="158">
        <f t="shared" si="384"/>
        <v>0.1111111111111111</v>
      </c>
    </row>
    <row r="760" spans="1:32" ht="12" customHeight="1">
      <c r="A760" s="152" t="s">
        <v>366</v>
      </c>
      <c r="B760" s="21" t="s">
        <v>367</v>
      </c>
      <c r="C760" s="113"/>
      <c r="D760" s="88"/>
      <c r="E760" s="88"/>
      <c r="F760" s="84"/>
      <c r="G760" s="84"/>
      <c r="H760" s="84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157">
        <v>7200</v>
      </c>
      <c r="Z760" s="157">
        <v>29500</v>
      </c>
      <c r="AA760" s="157">
        <v>28000</v>
      </c>
      <c r="AB760" s="157">
        <v>32000</v>
      </c>
      <c r="AC760" s="157">
        <v>32000</v>
      </c>
      <c r="AD760" s="157">
        <v>33000</v>
      </c>
      <c r="AE760" s="60">
        <f t="shared" si="383"/>
        <v>1000</v>
      </c>
      <c r="AF760" s="158">
        <f t="shared" si="384"/>
        <v>0.03125</v>
      </c>
    </row>
    <row r="761" spans="1:32" ht="12" customHeight="1">
      <c r="A761" s="152" t="s">
        <v>368</v>
      </c>
      <c r="B761" s="21" t="s">
        <v>369</v>
      </c>
      <c r="C761" s="113"/>
      <c r="D761" s="88"/>
      <c r="E761" s="88"/>
      <c r="F761" s="84"/>
      <c r="G761" s="84"/>
      <c r="H761" s="84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157"/>
      <c r="Z761" s="157"/>
      <c r="AA761" s="157"/>
      <c r="AB761" s="157"/>
      <c r="AC761" s="157"/>
      <c r="AD761" s="157">
        <v>0</v>
      </c>
      <c r="AE761" s="60">
        <f t="shared" si="383"/>
        <v>0</v>
      </c>
      <c r="AF761" s="158"/>
    </row>
    <row r="762" spans="1:32" ht="12" customHeight="1">
      <c r="A762" s="152" t="s">
        <v>370</v>
      </c>
      <c r="B762" s="21" t="s">
        <v>371</v>
      </c>
      <c r="C762" s="113"/>
      <c r="D762" s="88"/>
      <c r="E762" s="88"/>
      <c r="F762" s="84"/>
      <c r="G762" s="84"/>
      <c r="H762" s="84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157">
        <v>3500</v>
      </c>
      <c r="Z762" s="157">
        <v>2000</v>
      </c>
      <c r="AA762" s="157">
        <v>14795</v>
      </c>
      <c r="AB762" s="157">
        <v>15795</v>
      </c>
      <c r="AC762" s="157">
        <v>15795</v>
      </c>
      <c r="AD762" s="157">
        <v>15000</v>
      </c>
      <c r="AE762" s="60">
        <f t="shared" si="383"/>
        <v>-795</v>
      </c>
      <c r="AF762" s="158">
        <f t="shared" si="384"/>
        <v>-0.050332383665717</v>
      </c>
    </row>
    <row r="763" spans="1:32" ht="12" customHeight="1">
      <c r="A763" s="152" t="s">
        <v>372</v>
      </c>
      <c r="B763" s="21" t="s">
        <v>373</v>
      </c>
      <c r="C763" s="113"/>
      <c r="D763" s="88"/>
      <c r="E763" s="88"/>
      <c r="F763" s="84"/>
      <c r="G763" s="84"/>
      <c r="H763" s="84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157"/>
      <c r="Z763" s="157"/>
      <c r="AA763" s="157">
        <v>3000</v>
      </c>
      <c r="AB763" s="157">
        <v>25000</v>
      </c>
      <c r="AC763" s="157">
        <v>25000</v>
      </c>
      <c r="AD763" s="157">
        <v>27000</v>
      </c>
      <c r="AE763" s="60">
        <f t="shared" si="383"/>
        <v>2000</v>
      </c>
      <c r="AF763" s="158">
        <f t="shared" si="384"/>
        <v>0.08</v>
      </c>
    </row>
    <row r="764" spans="1:32" ht="12" customHeight="1">
      <c r="A764" s="152" t="s">
        <v>374</v>
      </c>
      <c r="B764" s="21" t="s">
        <v>375</v>
      </c>
      <c r="C764" s="113"/>
      <c r="D764" s="88"/>
      <c r="E764" s="88"/>
      <c r="F764" s="84"/>
      <c r="G764" s="84"/>
      <c r="H764" s="84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157">
        <v>9099</v>
      </c>
      <c r="Z764" s="157">
        <v>8000</v>
      </c>
      <c r="AA764" s="157">
        <v>8250</v>
      </c>
      <c r="AB764" s="157">
        <v>8000</v>
      </c>
      <c r="AC764" s="157">
        <v>8000</v>
      </c>
      <c r="AD764" s="157">
        <v>10000</v>
      </c>
      <c r="AE764" s="60">
        <f t="shared" si="383"/>
        <v>2000</v>
      </c>
      <c r="AF764" s="158">
        <f t="shared" si="384"/>
        <v>0.25</v>
      </c>
    </row>
    <row r="765" spans="1:32" ht="12" customHeight="1">
      <c r="A765" s="152"/>
      <c r="B765" s="21" t="s">
        <v>376</v>
      </c>
      <c r="C765" s="113"/>
      <c r="D765" s="88"/>
      <c r="E765" s="88"/>
      <c r="F765" s="84"/>
      <c r="G765" s="84"/>
      <c r="H765" s="84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157"/>
      <c r="Z765" s="157"/>
      <c r="AA765" s="157"/>
      <c r="AB765" s="157"/>
      <c r="AC765" s="157"/>
      <c r="AD765" s="157"/>
      <c r="AE765" s="60">
        <f t="shared" si="383"/>
        <v>0</v>
      </c>
      <c r="AF765" s="158"/>
    </row>
    <row r="766" spans="1:32" ht="12" customHeight="1">
      <c r="A766" s="152"/>
      <c r="B766" s="21"/>
      <c r="C766" s="113"/>
      <c r="D766" s="88"/>
      <c r="E766" s="88"/>
      <c r="F766" s="84"/>
      <c r="G766" s="84"/>
      <c r="H766" s="84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159">
        <f>SUM(Y756:Y764)</f>
        <v>55385</v>
      </c>
      <c r="Z766" s="159">
        <f>SUM(Z756:Z764)</f>
        <v>80325</v>
      </c>
      <c r="AA766" s="159">
        <f>SUM(AA756:AA765)</f>
        <v>97170</v>
      </c>
      <c r="AB766" s="159">
        <f>SUM(AB756:AB765)</f>
        <v>147695</v>
      </c>
      <c r="AC766" s="159">
        <f>SUM(AC756:AC765)</f>
        <v>147695</v>
      </c>
      <c r="AD766" s="159">
        <f>SUM(AD756:AD765)</f>
        <v>154000</v>
      </c>
      <c r="AE766" s="76">
        <f t="shared" si="383"/>
        <v>6305</v>
      </c>
      <c r="AF766" s="160">
        <f t="shared" si="384"/>
        <v>0.042689325975828564</v>
      </c>
    </row>
    <row r="767" spans="1:32" ht="12" customHeight="1">
      <c r="A767" s="84"/>
      <c r="B767" s="85" t="s">
        <v>316</v>
      </c>
      <c r="C767" s="113"/>
      <c r="D767" s="88"/>
      <c r="E767" s="88"/>
      <c r="F767" s="84"/>
      <c r="G767" s="84"/>
      <c r="H767" s="84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60">
        <f t="shared" si="383"/>
        <v>0</v>
      </c>
      <c r="AF767" s="158"/>
    </row>
    <row r="768" spans="1:32" ht="12" customHeight="1">
      <c r="A768" s="27">
        <v>4005</v>
      </c>
      <c r="B768" s="123" t="s">
        <v>377</v>
      </c>
      <c r="C768" s="124"/>
      <c r="D768" s="124"/>
      <c r="E768" s="124"/>
      <c r="F768" s="124">
        <v>10000</v>
      </c>
      <c r="G768" s="124">
        <f aca="true" t="shared" si="385" ref="G768:G784">SUM(F768-D768)</f>
        <v>10000</v>
      </c>
      <c r="H768" s="125"/>
      <c r="I768" s="126"/>
      <c r="J768" s="126"/>
      <c r="K768" s="127"/>
      <c r="L768" s="128">
        <v>10000</v>
      </c>
      <c r="M768" s="128">
        <v>7165</v>
      </c>
      <c r="N768" s="128">
        <v>6500</v>
      </c>
      <c r="O768" s="128">
        <v>2187</v>
      </c>
      <c r="P768" s="128">
        <v>10000</v>
      </c>
      <c r="Q768" s="128">
        <v>5745</v>
      </c>
      <c r="R768" s="128">
        <v>0</v>
      </c>
      <c r="S768" s="128">
        <v>0</v>
      </c>
      <c r="T768" s="128">
        <v>0</v>
      </c>
      <c r="U768" s="128">
        <v>0</v>
      </c>
      <c r="V768" s="128">
        <v>0</v>
      </c>
      <c r="W768" s="124"/>
      <c r="X768" s="124"/>
      <c r="Y768" s="88"/>
      <c r="Z768" s="88"/>
      <c r="AA768" s="88"/>
      <c r="AB768" s="88"/>
      <c r="AC768" s="88"/>
      <c r="AD768" s="88"/>
      <c r="AE768" s="60">
        <f t="shared" si="383"/>
        <v>0</v>
      </c>
      <c r="AF768" s="158"/>
    </row>
    <row r="769" spans="1:32" ht="12" customHeight="1">
      <c r="A769" s="27">
        <v>4006</v>
      </c>
      <c r="B769" s="5" t="s">
        <v>378</v>
      </c>
      <c r="C769" s="124">
        <v>6747</v>
      </c>
      <c r="D769" s="124">
        <v>6030</v>
      </c>
      <c r="E769" s="124">
        <v>500</v>
      </c>
      <c r="F769" s="124">
        <v>5000</v>
      </c>
      <c r="G769" s="124">
        <f t="shared" si="385"/>
        <v>-1030</v>
      </c>
      <c r="H769" s="125">
        <f aca="true" t="shared" si="386" ref="H769:H784">SUM(G769/D769)</f>
        <v>-0.17081260364842454</v>
      </c>
      <c r="I769" s="126">
        <v>5000</v>
      </c>
      <c r="J769" s="126">
        <f>SUM(I769-G769)</f>
        <v>6030</v>
      </c>
      <c r="K769" s="127">
        <f aca="true" t="shared" si="387" ref="K769:K774">SUM(J769/G769)</f>
        <v>-5.854368932038835</v>
      </c>
      <c r="L769" s="128">
        <v>10000</v>
      </c>
      <c r="M769" s="128">
        <v>0</v>
      </c>
      <c r="N769" s="128">
        <v>5000</v>
      </c>
      <c r="O769" s="128">
        <v>5000</v>
      </c>
      <c r="P769" s="128">
        <v>5000</v>
      </c>
      <c r="Q769" s="128">
        <v>5550</v>
      </c>
      <c r="R769" s="128">
        <v>0</v>
      </c>
      <c r="S769" s="128">
        <v>0</v>
      </c>
      <c r="T769" s="128">
        <v>0</v>
      </c>
      <c r="U769" s="128">
        <v>0</v>
      </c>
      <c r="V769" s="128">
        <v>0</v>
      </c>
      <c r="W769" s="124">
        <v>6747</v>
      </c>
      <c r="X769" s="124">
        <v>6030</v>
      </c>
      <c r="Y769" s="124"/>
      <c r="Z769" s="124">
        <v>10000</v>
      </c>
      <c r="AA769" s="124">
        <v>10000</v>
      </c>
      <c r="AB769" s="124">
        <v>0</v>
      </c>
      <c r="AC769" s="124">
        <v>0</v>
      </c>
      <c r="AD769" s="124">
        <v>20000</v>
      </c>
      <c r="AE769" s="60">
        <f>SUM(AD769-AB769)</f>
        <v>20000</v>
      </c>
      <c r="AF769" s="158"/>
    </row>
    <row r="770" spans="1:32" ht="12" customHeight="1">
      <c r="A770" s="27">
        <v>4011</v>
      </c>
      <c r="B770" s="5" t="s">
        <v>379</v>
      </c>
      <c r="C770" s="124">
        <v>3456</v>
      </c>
      <c r="D770" s="124">
        <v>1000</v>
      </c>
      <c r="E770" s="124">
        <v>500</v>
      </c>
      <c r="F770" s="124">
        <v>0</v>
      </c>
      <c r="G770" s="124">
        <f t="shared" si="385"/>
        <v>-1000</v>
      </c>
      <c r="H770" s="125">
        <f t="shared" si="386"/>
        <v>-1</v>
      </c>
      <c r="I770" s="126">
        <v>1000</v>
      </c>
      <c r="J770" s="126">
        <f>SUM(I770-G770)</f>
        <v>2000</v>
      </c>
      <c r="K770" s="127">
        <f t="shared" si="387"/>
        <v>-2</v>
      </c>
      <c r="L770" s="128"/>
      <c r="M770" s="128"/>
      <c r="N770" s="128"/>
      <c r="O770" s="128"/>
      <c r="P770" s="128"/>
      <c r="Q770" s="128"/>
      <c r="R770" s="128"/>
      <c r="S770" s="128"/>
      <c r="T770" s="128">
        <v>12000</v>
      </c>
      <c r="U770" s="128">
        <v>12500</v>
      </c>
      <c r="V770" s="128">
        <v>0</v>
      </c>
      <c r="W770" s="124">
        <v>3456</v>
      </c>
      <c r="X770" s="124">
        <v>1000</v>
      </c>
      <c r="Y770" s="124">
        <v>554</v>
      </c>
      <c r="Z770" s="124">
        <v>5000</v>
      </c>
      <c r="AA770" s="124">
        <v>3800</v>
      </c>
      <c r="AB770" s="124">
        <v>20000</v>
      </c>
      <c r="AC770" s="124">
        <v>20000</v>
      </c>
      <c r="AD770" s="124">
        <v>0</v>
      </c>
      <c r="AE770" s="60">
        <f aca="true" t="shared" si="388" ref="AE770:AE784">SUM(AD770-AB770)</f>
        <v>-20000</v>
      </c>
      <c r="AF770" s="158">
        <f aca="true" t="shared" si="389" ref="AF770:AF785">SUM(AE770/AB770)</f>
        <v>-1</v>
      </c>
    </row>
    <row r="771" spans="1:32" ht="12" customHeight="1">
      <c r="A771" s="27">
        <v>4015</v>
      </c>
      <c r="B771" s="5" t="s">
        <v>380</v>
      </c>
      <c r="C771" s="124">
        <v>5237</v>
      </c>
      <c r="D771" s="124">
        <v>200</v>
      </c>
      <c r="E771" s="124">
        <v>50</v>
      </c>
      <c r="F771" s="124">
        <v>200</v>
      </c>
      <c r="G771" s="124">
        <f t="shared" si="385"/>
        <v>0</v>
      </c>
      <c r="H771" s="125">
        <f t="shared" si="386"/>
        <v>0</v>
      </c>
      <c r="I771" s="77">
        <v>200</v>
      </c>
      <c r="J771" s="126">
        <f>SUM(I771-G771)</f>
        <v>200</v>
      </c>
      <c r="K771" s="127" t="e">
        <f t="shared" si="387"/>
        <v>#DIV/0!</v>
      </c>
      <c r="L771" s="128">
        <v>7000</v>
      </c>
      <c r="M771" s="128">
        <v>6431</v>
      </c>
      <c r="N771" s="128">
        <v>7000</v>
      </c>
      <c r="O771" s="128">
        <v>6031</v>
      </c>
      <c r="P771" s="128">
        <v>7000</v>
      </c>
      <c r="Q771" s="128">
        <v>9166</v>
      </c>
      <c r="R771" s="128">
        <v>0</v>
      </c>
      <c r="S771" s="128">
        <v>0</v>
      </c>
      <c r="T771" s="128">
        <v>0</v>
      </c>
      <c r="U771" s="128">
        <v>0</v>
      </c>
      <c r="V771" s="128">
        <v>10125</v>
      </c>
      <c r="W771" s="124">
        <v>5237</v>
      </c>
      <c r="X771" s="124">
        <v>200</v>
      </c>
      <c r="Y771" s="124">
        <v>72</v>
      </c>
      <c r="Z771" s="124">
        <v>0</v>
      </c>
      <c r="AA771" s="124">
        <v>0</v>
      </c>
      <c r="AB771" s="124">
        <v>0</v>
      </c>
      <c r="AC771" s="124">
        <v>0</v>
      </c>
      <c r="AD771" s="124">
        <v>0</v>
      </c>
      <c r="AE771" s="60">
        <f t="shared" si="388"/>
        <v>0</v>
      </c>
      <c r="AF771" s="158"/>
    </row>
    <row r="772" spans="1:32" ht="12" customHeight="1">
      <c r="A772" s="27">
        <v>4016</v>
      </c>
      <c r="B772" s="5" t="s">
        <v>381</v>
      </c>
      <c r="C772" s="124">
        <v>0</v>
      </c>
      <c r="D772" s="124">
        <v>6000</v>
      </c>
      <c r="E772" s="124">
        <v>300</v>
      </c>
      <c r="F772" s="124">
        <v>500</v>
      </c>
      <c r="G772" s="124">
        <f t="shared" si="385"/>
        <v>-5500</v>
      </c>
      <c r="H772" s="125">
        <f t="shared" si="386"/>
        <v>-0.9166666666666666</v>
      </c>
      <c r="I772" s="77">
        <v>6000</v>
      </c>
      <c r="J772" s="126">
        <f>SUM(I772-G772)</f>
        <v>11500</v>
      </c>
      <c r="K772" s="127">
        <f t="shared" si="387"/>
        <v>-2.090909090909091</v>
      </c>
      <c r="L772" s="128"/>
      <c r="M772" s="128"/>
      <c r="N772" s="128"/>
      <c r="O772" s="128"/>
      <c r="P772" s="128"/>
      <c r="Q772" s="128"/>
      <c r="R772" s="128">
        <v>5500</v>
      </c>
      <c r="S772" s="128">
        <v>1028</v>
      </c>
      <c r="T772" s="128">
        <v>0</v>
      </c>
      <c r="U772" s="128">
        <v>0</v>
      </c>
      <c r="V772" s="128">
        <v>0</v>
      </c>
      <c r="W772" s="124">
        <v>0</v>
      </c>
      <c r="X772" s="124">
        <v>6000</v>
      </c>
      <c r="Y772" s="124">
        <v>0</v>
      </c>
      <c r="Z772" s="124">
        <v>200</v>
      </c>
      <c r="AA772" s="124">
        <v>0</v>
      </c>
      <c r="AB772" s="124">
        <v>200</v>
      </c>
      <c r="AC772" s="124">
        <v>380</v>
      </c>
      <c r="AD772" s="124">
        <v>100</v>
      </c>
      <c r="AE772" s="60">
        <f t="shared" si="388"/>
        <v>-100</v>
      </c>
      <c r="AF772" s="158">
        <f t="shared" si="389"/>
        <v>-0.5</v>
      </c>
    </row>
    <row r="773" spans="1:32" ht="12" customHeight="1">
      <c r="A773" s="27">
        <v>4017</v>
      </c>
      <c r="B773" s="5" t="s">
        <v>382</v>
      </c>
      <c r="C773" s="124">
        <v>0</v>
      </c>
      <c r="D773" s="124">
        <v>200</v>
      </c>
      <c r="E773" s="124">
        <v>0</v>
      </c>
      <c r="F773" s="124">
        <v>0</v>
      </c>
      <c r="G773" s="124">
        <f t="shared" si="385"/>
        <v>-200</v>
      </c>
      <c r="H773" s="125">
        <f t="shared" si="386"/>
        <v>-1</v>
      </c>
      <c r="I773" s="77">
        <v>200</v>
      </c>
      <c r="J773" s="126"/>
      <c r="K773" s="127">
        <f t="shared" si="387"/>
        <v>0</v>
      </c>
      <c r="L773" s="128"/>
      <c r="M773" s="128"/>
      <c r="N773" s="128"/>
      <c r="O773" s="128"/>
      <c r="P773" s="128"/>
      <c r="Q773" s="128"/>
      <c r="R773" s="128">
        <v>9000</v>
      </c>
      <c r="S773" s="128">
        <v>9000</v>
      </c>
      <c r="T773" s="128">
        <v>0</v>
      </c>
      <c r="U773" s="128">
        <v>0</v>
      </c>
      <c r="V773" s="128">
        <v>0</v>
      </c>
      <c r="W773" s="124">
        <v>0</v>
      </c>
      <c r="X773" s="124">
        <v>200</v>
      </c>
      <c r="Y773" s="124">
        <v>243</v>
      </c>
      <c r="Z773" s="124">
        <v>500</v>
      </c>
      <c r="AA773" s="124">
        <v>53</v>
      </c>
      <c r="AB773" s="124">
        <v>500</v>
      </c>
      <c r="AC773" s="124">
        <v>75</v>
      </c>
      <c r="AD773" s="124">
        <v>0</v>
      </c>
      <c r="AE773" s="60">
        <f t="shared" si="388"/>
        <v>-500</v>
      </c>
      <c r="AF773" s="158">
        <f t="shared" si="389"/>
        <v>-1</v>
      </c>
    </row>
    <row r="774" spans="1:32" ht="12" customHeight="1">
      <c r="A774" s="27">
        <v>4018</v>
      </c>
      <c r="B774" s="5" t="s">
        <v>444</v>
      </c>
      <c r="C774" s="124">
        <v>0</v>
      </c>
      <c r="D774" s="124">
        <v>5000</v>
      </c>
      <c r="E774" s="124">
        <v>2000</v>
      </c>
      <c r="F774" s="124">
        <v>5000</v>
      </c>
      <c r="G774" s="124">
        <f t="shared" si="385"/>
        <v>0</v>
      </c>
      <c r="H774" s="125">
        <f t="shared" si="386"/>
        <v>0</v>
      </c>
      <c r="I774" s="77">
        <v>5000</v>
      </c>
      <c r="J774" s="129">
        <f>SUM(I774-G774)</f>
        <v>5000</v>
      </c>
      <c r="K774" s="127" t="e">
        <f t="shared" si="387"/>
        <v>#DIV/0!</v>
      </c>
      <c r="L774" s="128">
        <v>1000</v>
      </c>
      <c r="M774" s="128">
        <v>1458</v>
      </c>
      <c r="N774" s="128">
        <v>1000</v>
      </c>
      <c r="O774" s="128">
        <v>1343</v>
      </c>
      <c r="P774" s="128">
        <v>1000</v>
      </c>
      <c r="Q774" s="128">
        <v>695</v>
      </c>
      <c r="R774" s="128">
        <v>0</v>
      </c>
      <c r="S774" s="128">
        <v>6937</v>
      </c>
      <c r="T774" s="128">
        <v>0</v>
      </c>
      <c r="U774" s="128">
        <v>0</v>
      </c>
      <c r="V774" s="128">
        <v>0</v>
      </c>
      <c r="W774" s="124">
        <v>0</v>
      </c>
      <c r="X774" s="124">
        <v>5000</v>
      </c>
      <c r="Y774" s="124">
        <v>0</v>
      </c>
      <c r="Z774" s="124">
        <v>0</v>
      </c>
      <c r="AA774" s="124">
        <v>0</v>
      </c>
      <c r="AB774" s="124">
        <v>0</v>
      </c>
      <c r="AC774" s="124">
        <v>0</v>
      </c>
      <c r="AD774" s="124">
        <v>45000</v>
      </c>
      <c r="AE774" s="60">
        <f t="shared" si="388"/>
        <v>45000</v>
      </c>
      <c r="AF774" s="158"/>
    </row>
    <row r="775" spans="1:32" ht="12" customHeight="1">
      <c r="A775" s="27">
        <v>4019</v>
      </c>
      <c r="B775" s="5" t="s">
        <v>383</v>
      </c>
      <c r="C775" s="124">
        <v>0</v>
      </c>
      <c r="D775" s="124">
        <v>24000</v>
      </c>
      <c r="E775" s="124">
        <v>30000</v>
      </c>
      <c r="F775" s="124">
        <v>0</v>
      </c>
      <c r="G775" s="124">
        <f t="shared" si="385"/>
        <v>-24000</v>
      </c>
      <c r="H775" s="125">
        <f t="shared" si="386"/>
        <v>-1</v>
      </c>
      <c r="I775" s="77">
        <v>24000</v>
      </c>
      <c r="J775" s="126"/>
      <c r="K775" s="127"/>
      <c r="L775" s="128">
        <v>1000</v>
      </c>
      <c r="M775" s="128">
        <v>90942</v>
      </c>
      <c r="N775" s="128">
        <v>1000</v>
      </c>
      <c r="O775" s="128">
        <v>1615</v>
      </c>
      <c r="P775" s="128">
        <v>1000</v>
      </c>
      <c r="Q775" s="128">
        <v>0</v>
      </c>
      <c r="R775" s="128">
        <v>1000</v>
      </c>
      <c r="S775" s="128">
        <v>1000</v>
      </c>
      <c r="T775" s="128">
        <v>0</v>
      </c>
      <c r="U775" s="128">
        <v>0</v>
      </c>
      <c r="V775" s="128">
        <v>0</v>
      </c>
      <c r="W775" s="124">
        <v>0</v>
      </c>
      <c r="X775" s="124">
        <v>24000</v>
      </c>
      <c r="Y775" s="124"/>
      <c r="Z775" s="124">
        <v>5000</v>
      </c>
      <c r="AA775" s="124">
        <v>0</v>
      </c>
      <c r="AB775" s="124">
        <v>0</v>
      </c>
      <c r="AC775" s="124">
        <v>0</v>
      </c>
      <c r="AD775" s="124">
        <v>0</v>
      </c>
      <c r="AE775" s="60">
        <f t="shared" si="388"/>
        <v>0</v>
      </c>
      <c r="AF775" s="158"/>
    </row>
    <row r="776" spans="1:32" ht="12" customHeight="1">
      <c r="A776" s="27">
        <v>4020</v>
      </c>
      <c r="B776" s="5" t="s">
        <v>384</v>
      </c>
      <c r="C776" s="124">
        <v>0</v>
      </c>
      <c r="D776" s="124">
        <v>1000</v>
      </c>
      <c r="E776" s="124">
        <v>500</v>
      </c>
      <c r="F776" s="124">
        <v>5000</v>
      </c>
      <c r="G776" s="124">
        <f t="shared" si="385"/>
        <v>4000</v>
      </c>
      <c r="H776" s="125">
        <f t="shared" si="386"/>
        <v>4</v>
      </c>
      <c r="I776" s="77">
        <v>1000</v>
      </c>
      <c r="J776" s="126"/>
      <c r="K776" s="127"/>
      <c r="L776" s="128">
        <v>25000</v>
      </c>
      <c r="M776" s="128">
        <v>19972</v>
      </c>
      <c r="N776" s="128">
        <v>5000</v>
      </c>
      <c r="O776" s="128">
        <v>2683</v>
      </c>
      <c r="P776" s="128">
        <v>1500</v>
      </c>
      <c r="Q776" s="128">
        <v>238</v>
      </c>
      <c r="R776" s="128">
        <v>5000</v>
      </c>
      <c r="S776" s="128">
        <v>5000</v>
      </c>
      <c r="T776" s="128">
        <v>10000</v>
      </c>
      <c r="U776" s="128">
        <v>17000</v>
      </c>
      <c r="V776" s="128">
        <v>1000</v>
      </c>
      <c r="W776" s="124">
        <v>0</v>
      </c>
      <c r="X776" s="124">
        <v>1000</v>
      </c>
      <c r="Y776" s="124">
        <v>27655</v>
      </c>
      <c r="Z776" s="124">
        <v>0</v>
      </c>
      <c r="AA776" s="124">
        <v>0</v>
      </c>
      <c r="AB776" s="124">
        <v>0</v>
      </c>
      <c r="AC776" s="124">
        <v>0</v>
      </c>
      <c r="AD776" s="124">
        <v>0</v>
      </c>
      <c r="AE776" s="60">
        <f t="shared" si="388"/>
        <v>0</v>
      </c>
      <c r="AF776" s="158"/>
    </row>
    <row r="777" spans="1:32" ht="12" customHeight="1">
      <c r="A777" s="27">
        <v>4021</v>
      </c>
      <c r="B777" s="5" t="s">
        <v>385</v>
      </c>
      <c r="C777" s="124"/>
      <c r="D777" s="124"/>
      <c r="E777" s="124"/>
      <c r="F777" s="124">
        <v>5000</v>
      </c>
      <c r="G777" s="124"/>
      <c r="H777" s="125"/>
      <c r="I777" s="77"/>
      <c r="J777" s="126"/>
      <c r="K777" s="127"/>
      <c r="L777" s="128"/>
      <c r="M777" s="128"/>
      <c r="N777" s="128"/>
      <c r="O777" s="128"/>
      <c r="P777" s="128">
        <v>6000</v>
      </c>
      <c r="Q777" s="128">
        <v>6360</v>
      </c>
      <c r="R777" s="128">
        <v>0</v>
      </c>
      <c r="S777" s="128">
        <v>0</v>
      </c>
      <c r="T777" s="128">
        <v>0</v>
      </c>
      <c r="U777" s="128">
        <v>0</v>
      </c>
      <c r="V777" s="128">
        <v>5000</v>
      </c>
      <c r="W777" s="124"/>
      <c r="X777" s="124"/>
      <c r="Y777" s="124">
        <v>88</v>
      </c>
      <c r="Z777" s="124">
        <v>5000</v>
      </c>
      <c r="AA777" s="124">
        <v>3780</v>
      </c>
      <c r="AB777" s="124">
        <v>0</v>
      </c>
      <c r="AC777" s="124">
        <v>0</v>
      </c>
      <c r="AD777" s="124">
        <v>0</v>
      </c>
      <c r="AE777" s="60">
        <f t="shared" si="388"/>
        <v>0</v>
      </c>
      <c r="AF777" s="158"/>
    </row>
    <row r="778" spans="1:32" ht="12" customHeight="1">
      <c r="A778" s="34">
        <v>4022</v>
      </c>
      <c r="B778" s="5" t="s">
        <v>386</v>
      </c>
      <c r="C778" s="124"/>
      <c r="D778" s="124"/>
      <c r="E778" s="124"/>
      <c r="F778" s="124"/>
      <c r="G778" s="124"/>
      <c r="H778" s="125"/>
      <c r="I778" s="77"/>
      <c r="J778" s="126"/>
      <c r="K778" s="127"/>
      <c r="L778" s="128"/>
      <c r="M778" s="128"/>
      <c r="N778" s="128"/>
      <c r="O778" s="128"/>
      <c r="P778" s="128"/>
      <c r="Q778" s="128"/>
      <c r="R778" s="128"/>
      <c r="S778" s="128"/>
      <c r="T778" s="128"/>
      <c r="U778" s="128"/>
      <c r="V778" s="128"/>
      <c r="W778" s="124"/>
      <c r="X778" s="124"/>
      <c r="Y778" s="124"/>
      <c r="Z778" s="124">
        <v>5000</v>
      </c>
      <c r="AA778" s="124">
        <v>312</v>
      </c>
      <c r="AB778" s="129">
        <v>16000</v>
      </c>
      <c r="AC778" s="129">
        <v>18175</v>
      </c>
      <c r="AD778" s="124">
        <v>23000</v>
      </c>
      <c r="AE778" s="60">
        <f t="shared" si="388"/>
        <v>7000</v>
      </c>
      <c r="AF778" s="158">
        <f t="shared" si="389"/>
        <v>0.4375</v>
      </c>
    </row>
    <row r="779" spans="1:32" ht="12" customHeight="1">
      <c r="A779" s="34">
        <v>4025</v>
      </c>
      <c r="B779" s="5" t="s">
        <v>387</v>
      </c>
      <c r="C779" s="124"/>
      <c r="D779" s="124"/>
      <c r="E779" s="124"/>
      <c r="F779" s="124"/>
      <c r="G779" s="124"/>
      <c r="H779" s="125"/>
      <c r="I779" s="77"/>
      <c r="J779" s="126"/>
      <c r="K779" s="127"/>
      <c r="L779" s="128"/>
      <c r="M779" s="128"/>
      <c r="N779" s="128"/>
      <c r="O779" s="128"/>
      <c r="P779" s="128"/>
      <c r="Q779" s="128"/>
      <c r="R779" s="128"/>
      <c r="S779" s="128"/>
      <c r="T779" s="128"/>
      <c r="U779" s="128"/>
      <c r="V779" s="128"/>
      <c r="W779" s="124"/>
      <c r="X779" s="124"/>
      <c r="Y779" s="124"/>
      <c r="Z779" s="124"/>
      <c r="AA779" s="124"/>
      <c r="AB779" s="129">
        <v>75000</v>
      </c>
      <c r="AC779" s="129">
        <v>75000</v>
      </c>
      <c r="AD779" s="129">
        <v>8000</v>
      </c>
      <c r="AE779" s="60">
        <f t="shared" si="388"/>
        <v>-67000</v>
      </c>
      <c r="AF779" s="158">
        <f t="shared" si="389"/>
        <v>-0.8933333333333333</v>
      </c>
    </row>
    <row r="780" spans="1:32" ht="12" customHeight="1">
      <c r="A780" s="34">
        <v>4026</v>
      </c>
      <c r="B780" s="5" t="s">
        <v>388</v>
      </c>
      <c r="C780" s="124"/>
      <c r="D780" s="124"/>
      <c r="E780" s="124"/>
      <c r="F780" s="124"/>
      <c r="G780" s="124"/>
      <c r="H780" s="125"/>
      <c r="I780" s="77"/>
      <c r="J780" s="126"/>
      <c r="K780" s="127"/>
      <c r="L780" s="128"/>
      <c r="M780" s="128"/>
      <c r="N780" s="128"/>
      <c r="O780" s="128"/>
      <c r="P780" s="128"/>
      <c r="Q780" s="128"/>
      <c r="R780" s="128"/>
      <c r="S780" s="128"/>
      <c r="T780" s="128"/>
      <c r="U780" s="128"/>
      <c r="V780" s="128"/>
      <c r="W780" s="124"/>
      <c r="X780" s="124"/>
      <c r="Y780" s="124"/>
      <c r="Z780" s="124"/>
      <c r="AA780" s="124"/>
      <c r="AB780" s="129">
        <v>35000</v>
      </c>
      <c r="AC780" s="129">
        <v>35000</v>
      </c>
      <c r="AD780" s="129">
        <v>2000</v>
      </c>
      <c r="AE780" s="60">
        <f t="shared" si="388"/>
        <v>-33000</v>
      </c>
      <c r="AF780" s="158">
        <f t="shared" si="389"/>
        <v>-0.9428571428571428</v>
      </c>
    </row>
    <row r="781" spans="1:32" ht="12" customHeight="1">
      <c r="A781" s="34">
        <v>4030</v>
      </c>
      <c r="B781" s="5" t="s">
        <v>445</v>
      </c>
      <c r="C781" s="124"/>
      <c r="D781" s="124"/>
      <c r="E781" s="124"/>
      <c r="F781" s="124"/>
      <c r="G781" s="124"/>
      <c r="H781" s="125"/>
      <c r="I781" s="77"/>
      <c r="J781" s="126"/>
      <c r="K781" s="127"/>
      <c r="L781" s="128"/>
      <c r="M781" s="128"/>
      <c r="N781" s="128"/>
      <c r="O781" s="128"/>
      <c r="P781" s="128"/>
      <c r="Q781" s="128"/>
      <c r="R781" s="128"/>
      <c r="S781" s="128"/>
      <c r="T781" s="128"/>
      <c r="U781" s="128"/>
      <c r="V781" s="128"/>
      <c r="W781" s="124"/>
      <c r="X781" s="124"/>
      <c r="Y781" s="124"/>
      <c r="Z781" s="124"/>
      <c r="AA781" s="124"/>
      <c r="AB781" s="129"/>
      <c r="AC781" s="129"/>
      <c r="AD781" s="129">
        <v>52000</v>
      </c>
      <c r="AE781" s="60">
        <f t="shared" si="388"/>
        <v>52000</v>
      </c>
      <c r="AF781" s="158"/>
    </row>
    <row r="782" spans="1:32" ht="12" customHeight="1">
      <c r="A782" s="34">
        <v>4027</v>
      </c>
      <c r="B782" s="5" t="s">
        <v>389</v>
      </c>
      <c r="C782" s="124"/>
      <c r="D782" s="124"/>
      <c r="E782" s="124"/>
      <c r="F782" s="124"/>
      <c r="G782" s="124"/>
      <c r="H782" s="125"/>
      <c r="I782" s="77"/>
      <c r="J782" s="126"/>
      <c r="K782" s="127"/>
      <c r="L782" s="128"/>
      <c r="M782" s="128"/>
      <c r="N782" s="128"/>
      <c r="O782" s="128"/>
      <c r="P782" s="128"/>
      <c r="Q782" s="128"/>
      <c r="R782" s="128"/>
      <c r="S782" s="128"/>
      <c r="T782" s="128"/>
      <c r="U782" s="128"/>
      <c r="V782" s="128"/>
      <c r="W782" s="124"/>
      <c r="X782" s="124"/>
      <c r="Y782" s="124"/>
      <c r="Z782" s="124"/>
      <c r="AA782" s="124"/>
      <c r="AB782" s="157">
        <v>62000</v>
      </c>
      <c r="AC782" s="157">
        <v>62000</v>
      </c>
      <c r="AD782" s="129">
        <v>15000</v>
      </c>
      <c r="AE782" s="60">
        <f t="shared" si="388"/>
        <v>-47000</v>
      </c>
      <c r="AF782" s="158">
        <f t="shared" si="389"/>
        <v>-0.7580645161290323</v>
      </c>
    </row>
    <row r="783" spans="1:32" ht="12" customHeight="1">
      <c r="A783" s="27">
        <v>4028</v>
      </c>
      <c r="B783" s="5" t="s">
        <v>390</v>
      </c>
      <c r="C783" s="124"/>
      <c r="D783" s="124"/>
      <c r="E783" s="124"/>
      <c r="F783" s="124"/>
      <c r="G783" s="124">
        <f t="shared" si="385"/>
        <v>0</v>
      </c>
      <c r="H783" s="125"/>
      <c r="I783" s="77"/>
      <c r="J783" s="126"/>
      <c r="K783" s="127"/>
      <c r="L783" s="128"/>
      <c r="M783" s="128">
        <v>3299</v>
      </c>
      <c r="N783" s="128">
        <v>5000</v>
      </c>
      <c r="O783" s="128">
        <v>3683</v>
      </c>
      <c r="P783" s="128">
        <v>3500</v>
      </c>
      <c r="Q783" s="128">
        <v>228</v>
      </c>
      <c r="R783" s="128">
        <v>6500</v>
      </c>
      <c r="S783" s="128">
        <v>6500</v>
      </c>
      <c r="T783" s="128">
        <v>8000</v>
      </c>
      <c r="U783" s="128">
        <v>2075</v>
      </c>
      <c r="V783" s="128">
        <v>8000</v>
      </c>
      <c r="W783" s="124"/>
      <c r="X783" s="124"/>
      <c r="Y783" s="124"/>
      <c r="Z783" s="124"/>
      <c r="AA783" s="124"/>
      <c r="AB783" s="124"/>
      <c r="AC783" s="124"/>
      <c r="AD783" s="157"/>
      <c r="AE783" s="60">
        <f t="shared" si="388"/>
        <v>0</v>
      </c>
      <c r="AF783" s="158"/>
    </row>
    <row r="784" spans="1:32" ht="12" customHeight="1">
      <c r="A784" s="27">
        <v>6010</v>
      </c>
      <c r="B784" s="5" t="s">
        <v>391</v>
      </c>
      <c r="C784" s="124">
        <f>SUM(C768:C783)*0.03</f>
        <v>463.2</v>
      </c>
      <c r="D784" s="124">
        <f>SUM(D768:D783)*0.03</f>
        <v>1302.8999999999999</v>
      </c>
      <c r="E784" s="124">
        <f>SUM(E768:E783)*0.03</f>
        <v>1015.5</v>
      </c>
      <c r="F784" s="124">
        <f>SUM(F768:F783)*0.03</f>
        <v>921</v>
      </c>
      <c r="G784" s="124">
        <f t="shared" si="385"/>
        <v>-381.89999999999986</v>
      </c>
      <c r="H784" s="125">
        <f t="shared" si="386"/>
        <v>-0.29311535804743255</v>
      </c>
      <c r="I784" s="77"/>
      <c r="J784" s="126"/>
      <c r="K784" s="127"/>
      <c r="L784" s="130"/>
      <c r="M784" s="130"/>
      <c r="N784" s="130"/>
      <c r="O784" s="130">
        <v>720</v>
      </c>
      <c r="P784" s="130">
        <v>350</v>
      </c>
      <c r="Q784" s="130">
        <v>205</v>
      </c>
      <c r="R784" s="130">
        <v>200</v>
      </c>
      <c r="S784" s="130">
        <v>200</v>
      </c>
      <c r="T784" s="130">
        <v>200</v>
      </c>
      <c r="U784" s="130">
        <v>0</v>
      </c>
      <c r="V784" s="130">
        <v>200</v>
      </c>
      <c r="W784" s="124">
        <f>SUM(W768:W783)*0.03</f>
        <v>463.2</v>
      </c>
      <c r="X784" s="124">
        <f>SUM(X768:X783)*0.03</f>
        <v>1302.8999999999999</v>
      </c>
      <c r="Y784" s="124">
        <v>1272</v>
      </c>
      <c r="Z784" s="124">
        <v>921</v>
      </c>
      <c r="AA784" s="124">
        <v>921</v>
      </c>
      <c r="AB784" s="124">
        <v>6261</v>
      </c>
      <c r="AC784" s="124">
        <v>6261</v>
      </c>
      <c r="AD784" s="124">
        <v>4950</v>
      </c>
      <c r="AE784" s="60">
        <f t="shared" si="388"/>
        <v>-1311</v>
      </c>
      <c r="AF784" s="158">
        <f t="shared" si="389"/>
        <v>-0.2093914710110206</v>
      </c>
    </row>
    <row r="785" spans="1:32" s="26" customFormat="1" ht="12" customHeight="1">
      <c r="A785" s="104"/>
      <c r="B785" s="102" t="s">
        <v>392</v>
      </c>
      <c r="C785" s="5"/>
      <c r="D785" s="4"/>
      <c r="E785" s="5"/>
      <c r="F785" s="98"/>
      <c r="G785" s="131"/>
      <c r="H785" s="131"/>
      <c r="I785" s="131"/>
      <c r="J785" s="131"/>
      <c r="K785" s="131"/>
      <c r="L785" s="131"/>
      <c r="M785" s="131"/>
      <c r="N785" s="131"/>
      <c r="O785" s="131"/>
      <c r="P785" s="131"/>
      <c r="Q785" s="131"/>
      <c r="R785" s="131"/>
      <c r="S785" s="132">
        <f>SUM(S767:S783)</f>
        <v>29465</v>
      </c>
      <c r="T785" s="132">
        <f>SUM(T767:T783)</f>
        <v>30000</v>
      </c>
      <c r="U785" s="132">
        <f>SUM(U767:U783)</f>
        <v>31575</v>
      </c>
      <c r="V785" s="132">
        <f>SUM(V767:V783)</f>
        <v>24125</v>
      </c>
      <c r="W785" s="132">
        <v>16424</v>
      </c>
      <c r="X785" s="132">
        <v>44702</v>
      </c>
      <c r="Y785" s="146">
        <f>SUM(Y768:Y784)</f>
        <v>29884</v>
      </c>
      <c r="Z785" s="146">
        <f aca="true" t="shared" si="390" ref="Z785:AE785">SUM(Z768:Z784)</f>
        <v>31621</v>
      </c>
      <c r="AA785" s="146">
        <f t="shared" si="390"/>
        <v>18866</v>
      </c>
      <c r="AB785" s="146">
        <f t="shared" si="390"/>
        <v>214961</v>
      </c>
      <c r="AC785" s="146">
        <f t="shared" si="390"/>
        <v>216891</v>
      </c>
      <c r="AD785" s="146">
        <f t="shared" si="390"/>
        <v>170050</v>
      </c>
      <c r="AE785" s="146">
        <f t="shared" si="390"/>
        <v>-44911</v>
      </c>
      <c r="AF785" s="160">
        <f t="shared" si="389"/>
        <v>-0.20892627034671404</v>
      </c>
    </row>
    <row r="786" spans="1:32" s="26" customFormat="1" ht="12" customHeight="1">
      <c r="A786" s="104"/>
      <c r="B786" s="102"/>
      <c r="C786" s="5"/>
      <c r="D786" s="4"/>
      <c r="E786" s="5"/>
      <c r="F786" s="98"/>
      <c r="G786" s="131"/>
      <c r="H786" s="131"/>
      <c r="I786" s="131"/>
      <c r="J786" s="131"/>
      <c r="K786" s="131"/>
      <c r="L786" s="131"/>
      <c r="M786" s="131"/>
      <c r="N786" s="131"/>
      <c r="O786" s="131"/>
      <c r="P786" s="131"/>
      <c r="Q786" s="131"/>
      <c r="R786" s="131"/>
      <c r="S786" s="132"/>
      <c r="T786" s="132"/>
      <c r="U786" s="132"/>
      <c r="V786" s="132"/>
      <c r="W786" s="132"/>
      <c r="X786" s="132"/>
      <c r="Y786" s="124"/>
      <c r="Z786" s="124"/>
      <c r="AA786" s="124"/>
      <c r="AB786" s="124"/>
      <c r="AC786" s="124"/>
      <c r="AD786" s="124"/>
      <c r="AE786" s="124"/>
      <c r="AF786" s="158"/>
    </row>
    <row r="787" spans="1:32" ht="12" customHeight="1">
      <c r="A787" s="82">
        <v>870</v>
      </c>
      <c r="B787" s="83" t="s">
        <v>393</v>
      </c>
      <c r="C787" s="3" t="s">
        <v>1</v>
      </c>
      <c r="D787" s="6" t="s">
        <v>2</v>
      </c>
      <c r="E787" s="6" t="s">
        <v>1</v>
      </c>
      <c r="F787" s="82" t="s">
        <v>2</v>
      </c>
      <c r="G787" s="133" t="s">
        <v>1</v>
      </c>
      <c r="H787" s="133" t="s">
        <v>2</v>
      </c>
      <c r="I787" s="6" t="s">
        <v>1</v>
      </c>
      <c r="J787" s="6" t="s">
        <v>2</v>
      </c>
      <c r="K787" s="6" t="s">
        <v>1</v>
      </c>
      <c r="L787" s="6" t="s">
        <v>2</v>
      </c>
      <c r="M787" s="6" t="s">
        <v>1</v>
      </c>
      <c r="N787" s="6" t="s">
        <v>2</v>
      </c>
      <c r="O787" s="6" t="s">
        <v>1</v>
      </c>
      <c r="P787" s="6" t="s">
        <v>2</v>
      </c>
      <c r="Q787" s="6" t="s">
        <v>1</v>
      </c>
      <c r="R787" s="6" t="s">
        <v>2</v>
      </c>
      <c r="S787" s="6" t="s">
        <v>3</v>
      </c>
      <c r="T787" s="6" t="s">
        <v>2</v>
      </c>
      <c r="U787" s="6" t="s">
        <v>44</v>
      </c>
      <c r="V787" s="6" t="s">
        <v>2</v>
      </c>
      <c r="W787" s="6" t="s">
        <v>44</v>
      </c>
      <c r="X787" s="6" t="s">
        <v>2</v>
      </c>
      <c r="Y787" s="6" t="s">
        <v>1</v>
      </c>
      <c r="Z787" s="6" t="s">
        <v>2</v>
      </c>
      <c r="AA787" s="6" t="s">
        <v>1</v>
      </c>
      <c r="AB787" s="6" t="s">
        <v>2</v>
      </c>
      <c r="AC787" s="3" t="s">
        <v>190</v>
      </c>
      <c r="AD787" s="3" t="s">
        <v>2</v>
      </c>
      <c r="AE787" s="6" t="s">
        <v>4</v>
      </c>
      <c r="AF787" s="7" t="s">
        <v>5</v>
      </c>
    </row>
    <row r="788" spans="1:32" ht="12" customHeight="1">
      <c r="A788" s="82"/>
      <c r="B788" s="83"/>
      <c r="C788" s="3" t="s">
        <v>6</v>
      </c>
      <c r="D788" s="6" t="s">
        <v>7</v>
      </c>
      <c r="E788" s="6" t="s">
        <v>7</v>
      </c>
      <c r="F788" s="82" t="s">
        <v>8</v>
      </c>
      <c r="G788" s="133" t="s">
        <v>8</v>
      </c>
      <c r="H788" s="133" t="s">
        <v>9</v>
      </c>
      <c r="I788" s="6" t="s">
        <v>9</v>
      </c>
      <c r="J788" s="6" t="s">
        <v>10</v>
      </c>
      <c r="K788" s="6" t="s">
        <v>310</v>
      </c>
      <c r="L788" s="6" t="s">
        <v>311</v>
      </c>
      <c r="M788" s="6" t="s">
        <v>311</v>
      </c>
      <c r="N788" s="6" t="s">
        <v>45</v>
      </c>
      <c r="O788" s="6" t="s">
        <v>12</v>
      </c>
      <c r="P788" s="6" t="s">
        <v>46</v>
      </c>
      <c r="Q788" s="6" t="s">
        <v>46</v>
      </c>
      <c r="R788" s="6" t="s">
        <v>47</v>
      </c>
      <c r="S788" s="6" t="s">
        <v>14</v>
      </c>
      <c r="T788" s="6" t="s">
        <v>15</v>
      </c>
      <c r="U788" s="6" t="s">
        <v>15</v>
      </c>
      <c r="V788" s="6" t="s">
        <v>16</v>
      </c>
      <c r="W788" s="6" t="s">
        <v>16</v>
      </c>
      <c r="X788" s="6" t="s">
        <v>17</v>
      </c>
      <c r="Y788" s="6" t="s">
        <v>17</v>
      </c>
      <c r="Z788" s="6" t="s">
        <v>18</v>
      </c>
      <c r="AA788" s="6" t="s">
        <v>18</v>
      </c>
      <c r="AB788" s="6" t="s">
        <v>19</v>
      </c>
      <c r="AC788" s="6" t="s">
        <v>19</v>
      </c>
      <c r="AD788" s="6" t="s">
        <v>441</v>
      </c>
      <c r="AE788" s="6" t="s">
        <v>442</v>
      </c>
      <c r="AF788" s="7" t="s">
        <v>442</v>
      </c>
    </row>
    <row r="789" spans="1:32" s="138" customFormat="1" ht="12" customHeight="1">
      <c r="A789" s="134"/>
      <c r="B789" s="135" t="s">
        <v>312</v>
      </c>
      <c r="C789" s="14"/>
      <c r="D789" s="13"/>
      <c r="E789" s="14"/>
      <c r="F789" s="134"/>
      <c r="G789" s="136"/>
      <c r="H789" s="136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61"/>
    </row>
    <row r="790" spans="1:32" s="138" customFormat="1" ht="12" customHeight="1">
      <c r="A790" s="134" t="s">
        <v>394</v>
      </c>
      <c r="B790" s="135" t="s">
        <v>395</v>
      </c>
      <c r="C790" s="14"/>
      <c r="D790" s="13"/>
      <c r="E790" s="14"/>
      <c r="F790" s="134"/>
      <c r="G790" s="136"/>
      <c r="H790" s="136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9">
        <v>705</v>
      </c>
      <c r="V790" s="139">
        <v>1200</v>
      </c>
      <c r="W790" s="139">
        <v>825</v>
      </c>
      <c r="X790" s="139">
        <v>1200</v>
      </c>
      <c r="Y790" s="40">
        <v>1393</v>
      </c>
      <c r="Z790" s="40">
        <v>1200</v>
      </c>
      <c r="AA790" s="40">
        <v>1000</v>
      </c>
      <c r="AB790" s="40">
        <v>1200</v>
      </c>
      <c r="AC790" s="40">
        <v>1200</v>
      </c>
      <c r="AD790" s="40">
        <v>1200</v>
      </c>
      <c r="AE790" s="16">
        <f>SUM(AD790-AB790)</f>
        <v>0</v>
      </c>
      <c r="AF790" s="33">
        <f>SUM(AE790/AB790)</f>
        <v>0</v>
      </c>
    </row>
    <row r="791" spans="1:32" s="138" customFormat="1" ht="12" customHeight="1">
      <c r="A791" s="134" t="s">
        <v>396</v>
      </c>
      <c r="B791" s="135" t="s">
        <v>397</v>
      </c>
      <c r="C791" s="14"/>
      <c r="D791" s="13"/>
      <c r="E791" s="14"/>
      <c r="F791" s="134"/>
      <c r="G791" s="136"/>
      <c r="H791" s="136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9">
        <v>39684</v>
      </c>
      <c r="V791" s="139">
        <v>40000</v>
      </c>
      <c r="W791" s="139">
        <v>45507</v>
      </c>
      <c r="X791" s="139">
        <v>40000</v>
      </c>
      <c r="Y791" s="40">
        <v>47061</v>
      </c>
      <c r="Z791" s="40">
        <v>40000</v>
      </c>
      <c r="AA791" s="40">
        <v>45000</v>
      </c>
      <c r="AB791" s="40">
        <v>45000</v>
      </c>
      <c r="AC791" s="40">
        <v>45000</v>
      </c>
      <c r="AD791" s="40">
        <v>45000</v>
      </c>
      <c r="AE791" s="16">
        <f aca="true" t="shared" si="391" ref="AE791:AE829">SUM(AD791-AB791)</f>
        <v>0</v>
      </c>
      <c r="AF791" s="33">
        <f aca="true" t="shared" si="392" ref="AF791:AF829">SUM(AE791/AB791)</f>
        <v>0</v>
      </c>
    </row>
    <row r="792" spans="1:32" s="138" customFormat="1" ht="12" customHeight="1">
      <c r="A792" s="134" t="s">
        <v>398</v>
      </c>
      <c r="B792" s="135" t="s">
        <v>399</v>
      </c>
      <c r="C792" s="14"/>
      <c r="D792" s="13"/>
      <c r="E792" s="14"/>
      <c r="F792" s="134"/>
      <c r="G792" s="136"/>
      <c r="H792" s="136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9">
        <v>458199</v>
      </c>
      <c r="V792" s="139">
        <v>490000</v>
      </c>
      <c r="W792" s="139">
        <v>502241</v>
      </c>
      <c r="X792" s="139">
        <v>490000</v>
      </c>
      <c r="Y792" s="40">
        <v>519281</v>
      </c>
      <c r="Z792" s="40">
        <v>500000</v>
      </c>
      <c r="AA792" s="40">
        <v>500000</v>
      </c>
      <c r="AB792" s="40">
        <v>500000</v>
      </c>
      <c r="AC792" s="40">
        <v>505</v>
      </c>
      <c r="AD792" s="40">
        <v>500000</v>
      </c>
      <c r="AE792" s="16">
        <f t="shared" si="391"/>
        <v>0</v>
      </c>
      <c r="AF792" s="33">
        <f t="shared" si="392"/>
        <v>0</v>
      </c>
    </row>
    <row r="793" spans="1:32" s="138" customFormat="1" ht="12" customHeight="1">
      <c r="A793" s="134" t="s">
        <v>400</v>
      </c>
      <c r="B793" s="135" t="s">
        <v>401</v>
      </c>
      <c r="C793" s="14"/>
      <c r="D793" s="13"/>
      <c r="E793" s="14"/>
      <c r="F793" s="134"/>
      <c r="G793" s="136"/>
      <c r="H793" s="136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9">
        <v>656</v>
      </c>
      <c r="V793" s="139">
        <v>1200</v>
      </c>
      <c r="W793" s="139">
        <v>874</v>
      </c>
      <c r="X793" s="139">
        <v>1000</v>
      </c>
      <c r="Y793" s="40">
        <v>920</v>
      </c>
      <c r="Z793" s="40">
        <v>1000</v>
      </c>
      <c r="AA793" s="40">
        <v>1000</v>
      </c>
      <c r="AB793" s="40">
        <v>1000</v>
      </c>
      <c r="AC793" s="40">
        <v>1000</v>
      </c>
      <c r="AD793" s="40">
        <v>1000</v>
      </c>
      <c r="AE793" s="16">
        <f t="shared" si="391"/>
        <v>0</v>
      </c>
      <c r="AF793" s="33">
        <f t="shared" si="392"/>
        <v>0</v>
      </c>
    </row>
    <row r="794" spans="1:32" s="138" customFormat="1" ht="12" customHeight="1">
      <c r="A794" s="134" t="s">
        <v>402</v>
      </c>
      <c r="B794" s="135" t="s">
        <v>403</v>
      </c>
      <c r="C794" s="14"/>
      <c r="D794" s="13"/>
      <c r="E794" s="14"/>
      <c r="F794" s="134"/>
      <c r="G794" s="136"/>
      <c r="H794" s="136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9">
        <v>0</v>
      </c>
      <c r="V794" s="139"/>
      <c r="W794" s="139">
        <v>558</v>
      </c>
      <c r="X794" s="139"/>
      <c r="Y794" s="139"/>
      <c r="Z794" s="139"/>
      <c r="AA794" s="139"/>
      <c r="AB794" s="139"/>
      <c r="AC794" s="139"/>
      <c r="AD794" s="139"/>
      <c r="AE794" s="16">
        <f t="shared" si="391"/>
        <v>0</v>
      </c>
      <c r="AF794" s="33"/>
    </row>
    <row r="795" spans="1:32" s="140" customFormat="1" ht="12" customHeight="1">
      <c r="A795" s="134"/>
      <c r="B795" s="135" t="s">
        <v>404</v>
      </c>
      <c r="C795" s="21"/>
      <c r="D795" s="20"/>
      <c r="E795" s="21"/>
      <c r="F795" s="134"/>
      <c r="G795" s="136"/>
      <c r="H795" s="136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>
        <f aca="true" t="shared" si="393" ref="U795:Z795">SUM(U790:U794)</f>
        <v>499244</v>
      </c>
      <c r="V795" s="137">
        <f t="shared" si="393"/>
        <v>532400</v>
      </c>
      <c r="W795" s="137">
        <f t="shared" si="393"/>
        <v>550005</v>
      </c>
      <c r="X795" s="137">
        <f t="shared" si="393"/>
        <v>532200</v>
      </c>
      <c r="Y795" s="137">
        <f t="shared" si="393"/>
        <v>568655</v>
      </c>
      <c r="Z795" s="137">
        <f t="shared" si="393"/>
        <v>542200</v>
      </c>
      <c r="AA795" s="137">
        <v>547000</v>
      </c>
      <c r="AB795" s="137">
        <v>547200</v>
      </c>
      <c r="AC795" s="137">
        <v>552200</v>
      </c>
      <c r="AD795" s="137">
        <v>547200</v>
      </c>
      <c r="AE795" s="23">
        <f t="shared" si="391"/>
        <v>0</v>
      </c>
      <c r="AF795" s="35">
        <f t="shared" si="392"/>
        <v>0</v>
      </c>
    </row>
    <row r="796" spans="1:32" s="138" customFormat="1" ht="12" customHeight="1">
      <c r="A796" s="134"/>
      <c r="B796" s="135" t="s">
        <v>330</v>
      </c>
      <c r="C796" s="14"/>
      <c r="D796" s="13"/>
      <c r="E796" s="14"/>
      <c r="F796" s="134"/>
      <c r="G796" s="136"/>
      <c r="H796" s="136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6">
        <f t="shared" si="391"/>
        <v>0</v>
      </c>
      <c r="AF796" s="33"/>
    </row>
    <row r="797" spans="1:32" ht="12" customHeight="1">
      <c r="A797" s="27">
        <v>1001</v>
      </c>
      <c r="B797" s="28" t="s">
        <v>93</v>
      </c>
      <c r="F797" s="64">
        <v>61806</v>
      </c>
      <c r="G797" s="64">
        <v>47982</v>
      </c>
      <c r="H797" s="64">
        <v>36050</v>
      </c>
      <c r="I797" s="64">
        <v>42800</v>
      </c>
      <c r="J797" s="64">
        <v>46220</v>
      </c>
      <c r="K797" s="64">
        <v>46530</v>
      </c>
      <c r="L797" s="64">
        <v>48500</v>
      </c>
      <c r="M797" s="64">
        <v>46800</v>
      </c>
      <c r="N797" s="64">
        <v>53177</v>
      </c>
      <c r="O797" s="64">
        <v>54791</v>
      </c>
      <c r="P797" s="64">
        <v>54719</v>
      </c>
      <c r="Q797" s="64">
        <v>57622</v>
      </c>
      <c r="R797" s="64">
        <v>60716</v>
      </c>
      <c r="S797" s="64">
        <v>60716</v>
      </c>
      <c r="T797" s="64">
        <v>63145</v>
      </c>
      <c r="U797" s="64">
        <v>63145</v>
      </c>
      <c r="V797" s="64">
        <v>64585</v>
      </c>
      <c r="W797" s="64">
        <v>64563</v>
      </c>
      <c r="X797" s="64">
        <v>64585</v>
      </c>
      <c r="Y797" s="64">
        <v>64585</v>
      </c>
      <c r="Z797" s="95">
        <v>65900</v>
      </c>
      <c r="AA797" s="95">
        <v>65485</v>
      </c>
      <c r="AB797" s="95">
        <v>67300</v>
      </c>
      <c r="AC797" s="95">
        <v>67300</v>
      </c>
      <c r="AD797" s="95">
        <v>68646</v>
      </c>
      <c r="AE797" s="16">
        <f t="shared" si="391"/>
        <v>1346</v>
      </c>
      <c r="AF797" s="33">
        <f t="shared" si="392"/>
        <v>0.02</v>
      </c>
    </row>
    <row r="798" spans="1:32" ht="12" customHeight="1">
      <c r="A798" s="27">
        <v>1002</v>
      </c>
      <c r="B798" s="28" t="s">
        <v>94</v>
      </c>
      <c r="F798" s="64">
        <v>16820</v>
      </c>
      <c r="G798" s="64">
        <v>28196</v>
      </c>
      <c r="H798" s="64">
        <v>46000</v>
      </c>
      <c r="I798" s="64">
        <v>35000</v>
      </c>
      <c r="J798" s="64">
        <v>40000</v>
      </c>
      <c r="K798" s="64">
        <v>33691</v>
      </c>
      <c r="L798" s="64">
        <v>47000</v>
      </c>
      <c r="M798" s="64">
        <v>34580</v>
      </c>
      <c r="N798" s="64">
        <v>48175</v>
      </c>
      <c r="O798" s="64">
        <v>45958</v>
      </c>
      <c r="P798" s="64">
        <v>49620</v>
      </c>
      <c r="Q798" s="64">
        <v>44577</v>
      </c>
      <c r="R798" s="64">
        <v>50604</v>
      </c>
      <c r="S798" s="64">
        <v>50604</v>
      </c>
      <c r="T798" s="64">
        <v>52628</v>
      </c>
      <c r="U798" s="64">
        <v>52000</v>
      </c>
      <c r="V798" s="64">
        <v>53315</v>
      </c>
      <c r="W798" s="64">
        <v>52658</v>
      </c>
      <c r="X798" s="64">
        <v>49000</v>
      </c>
      <c r="Y798" s="64">
        <v>41099</v>
      </c>
      <c r="Z798" s="95">
        <v>50000</v>
      </c>
      <c r="AA798" s="95">
        <v>42797</v>
      </c>
      <c r="AB798" s="95">
        <v>61500</v>
      </c>
      <c r="AC798" s="95">
        <v>61500</v>
      </c>
      <c r="AD798" s="95">
        <v>62730</v>
      </c>
      <c r="AE798" s="16">
        <f t="shared" si="391"/>
        <v>1230</v>
      </c>
      <c r="AF798" s="33">
        <f t="shared" si="392"/>
        <v>0.02</v>
      </c>
    </row>
    <row r="799" spans="1:32" ht="12" customHeight="1">
      <c r="A799" s="27">
        <v>1020</v>
      </c>
      <c r="B799" s="28" t="s">
        <v>96</v>
      </c>
      <c r="F799" s="64">
        <v>6015</v>
      </c>
      <c r="G799" s="64">
        <v>6048</v>
      </c>
      <c r="H799" s="64">
        <v>4600</v>
      </c>
      <c r="I799" s="64">
        <v>6600</v>
      </c>
      <c r="J799" s="64">
        <f>0.0765*(J797+J798)</f>
        <v>6595.83</v>
      </c>
      <c r="K799" s="64">
        <v>6097</v>
      </c>
      <c r="L799" s="64">
        <v>7300</v>
      </c>
      <c r="M799" s="64">
        <v>5728</v>
      </c>
      <c r="N799" s="64">
        <v>7753</v>
      </c>
      <c r="O799" s="64">
        <v>6689</v>
      </c>
      <c r="P799" s="64">
        <v>7982</v>
      </c>
      <c r="Q799" s="64">
        <v>7970</v>
      </c>
      <c r="R799" s="64">
        <v>8515</v>
      </c>
      <c r="S799" s="64">
        <v>8515</v>
      </c>
      <c r="T799" s="64">
        <v>8857</v>
      </c>
      <c r="U799" s="64">
        <v>8850</v>
      </c>
      <c r="V799" s="64">
        <v>9020</v>
      </c>
      <c r="W799" s="64">
        <v>8523</v>
      </c>
      <c r="X799" s="64">
        <v>8800</v>
      </c>
      <c r="Y799" s="64">
        <v>8023</v>
      </c>
      <c r="Z799" s="95">
        <v>8975</v>
      </c>
      <c r="AA799" s="95">
        <v>7337</v>
      </c>
      <c r="AB799" s="95">
        <v>9255</v>
      </c>
      <c r="AC799" s="95">
        <v>9255</v>
      </c>
      <c r="AD799" s="95">
        <v>9255</v>
      </c>
      <c r="AE799" s="16">
        <f t="shared" si="391"/>
        <v>0</v>
      </c>
      <c r="AF799" s="33">
        <f t="shared" si="392"/>
        <v>0</v>
      </c>
    </row>
    <row r="800" spans="1:32" ht="12" customHeight="1">
      <c r="A800" s="27">
        <v>1023</v>
      </c>
      <c r="B800" s="28" t="s">
        <v>405</v>
      </c>
      <c r="F800" s="64"/>
      <c r="G800" s="64">
        <v>4326</v>
      </c>
      <c r="H800" s="64">
        <v>2700</v>
      </c>
      <c r="I800" s="64">
        <v>4500</v>
      </c>
      <c r="J800" s="64">
        <v>4800</v>
      </c>
      <c r="K800" s="64">
        <v>4800</v>
      </c>
      <c r="L800" s="64">
        <v>4600</v>
      </c>
      <c r="M800" s="64">
        <v>0</v>
      </c>
      <c r="N800" s="64">
        <v>5261</v>
      </c>
      <c r="O800" s="64">
        <v>4970</v>
      </c>
      <c r="P800" s="64">
        <v>5370</v>
      </c>
      <c r="Q800" s="64">
        <v>5370</v>
      </c>
      <c r="R800" s="64">
        <v>5941</v>
      </c>
      <c r="S800" s="64">
        <v>5941</v>
      </c>
      <c r="T800" s="64">
        <v>6180</v>
      </c>
      <c r="U800" s="64">
        <v>6100</v>
      </c>
      <c r="V800" s="64">
        <v>6200</v>
      </c>
      <c r="W800" s="64">
        <v>6200</v>
      </c>
      <c r="X800" s="64">
        <v>6070</v>
      </c>
      <c r="Y800" s="64">
        <v>0</v>
      </c>
      <c r="Z800" s="95">
        <v>6200</v>
      </c>
      <c r="AA800" s="95">
        <v>6200</v>
      </c>
      <c r="AB800" s="95">
        <v>6385</v>
      </c>
      <c r="AC800" s="95">
        <v>6385</v>
      </c>
      <c r="AD800" s="95">
        <v>6500</v>
      </c>
      <c r="AE800" s="16">
        <f t="shared" si="391"/>
        <v>115</v>
      </c>
      <c r="AF800" s="33">
        <f t="shared" si="392"/>
        <v>0.018010963194988253</v>
      </c>
    </row>
    <row r="801" spans="1:32" ht="12" customHeight="1">
      <c r="A801" s="27">
        <v>1025</v>
      </c>
      <c r="B801" s="28" t="s">
        <v>166</v>
      </c>
      <c r="F801" s="64"/>
      <c r="G801" s="64">
        <v>11750</v>
      </c>
      <c r="H801" s="64">
        <v>4000</v>
      </c>
      <c r="I801" s="64">
        <v>12000</v>
      </c>
      <c r="J801" s="64">
        <v>12500</v>
      </c>
      <c r="K801" s="64">
        <v>12500</v>
      </c>
      <c r="L801" s="64">
        <v>13500</v>
      </c>
      <c r="M801" s="64">
        <v>0</v>
      </c>
      <c r="N801" s="64">
        <v>13500</v>
      </c>
      <c r="O801" s="64">
        <v>13940</v>
      </c>
      <c r="P801" s="64">
        <v>14319</v>
      </c>
      <c r="Q801" s="64">
        <v>14319</v>
      </c>
      <c r="R801" s="64">
        <v>15000</v>
      </c>
      <c r="S801" s="64">
        <v>15000</v>
      </c>
      <c r="T801" s="64">
        <v>15000</v>
      </c>
      <c r="U801" s="64">
        <v>15000</v>
      </c>
      <c r="V801" s="64">
        <v>15000</v>
      </c>
      <c r="W801" s="64">
        <v>15000</v>
      </c>
      <c r="X801" s="64">
        <v>16075</v>
      </c>
      <c r="Y801" s="64">
        <v>16075</v>
      </c>
      <c r="Z801" s="95">
        <v>17080</v>
      </c>
      <c r="AA801" s="95">
        <v>17080</v>
      </c>
      <c r="AB801" s="95">
        <v>17285</v>
      </c>
      <c r="AC801" s="95">
        <v>17285</v>
      </c>
      <c r="AD801" s="95">
        <v>17980</v>
      </c>
      <c r="AE801" s="16">
        <f t="shared" si="391"/>
        <v>695</v>
      </c>
      <c r="AF801" s="33">
        <f t="shared" si="392"/>
        <v>0.04020827306913509</v>
      </c>
    </row>
    <row r="802" spans="1:32" s="26" customFormat="1" ht="12" customHeight="1">
      <c r="A802" s="34"/>
      <c r="B802" s="28" t="s">
        <v>317</v>
      </c>
      <c r="C802" s="5"/>
      <c r="D802" s="4"/>
      <c r="E802" s="5"/>
      <c r="F802" s="98">
        <f aca="true" t="shared" si="394" ref="F802:N802">SUM(F797:F801)</f>
        <v>84641</v>
      </c>
      <c r="G802" s="98">
        <f t="shared" si="394"/>
        <v>98302</v>
      </c>
      <c r="H802" s="98">
        <f t="shared" si="394"/>
        <v>93350</v>
      </c>
      <c r="I802" s="98">
        <f t="shared" si="394"/>
        <v>100900</v>
      </c>
      <c r="J802" s="98">
        <f t="shared" si="394"/>
        <v>110115.83</v>
      </c>
      <c r="K802" s="98">
        <f t="shared" si="394"/>
        <v>103618</v>
      </c>
      <c r="L802" s="98">
        <f t="shared" si="394"/>
        <v>120900</v>
      </c>
      <c r="M802" s="98">
        <f t="shared" si="394"/>
        <v>87108</v>
      </c>
      <c r="N802" s="98">
        <f t="shared" si="394"/>
        <v>127866</v>
      </c>
      <c r="O802" s="98">
        <f aca="true" t="shared" si="395" ref="O802:Y802">SUM(O797:O801)</f>
        <v>126348</v>
      </c>
      <c r="P802" s="98">
        <f t="shared" si="395"/>
        <v>132010</v>
      </c>
      <c r="Q802" s="98">
        <f t="shared" si="395"/>
        <v>129858</v>
      </c>
      <c r="R802" s="98">
        <f t="shared" si="395"/>
        <v>140776</v>
      </c>
      <c r="S802" s="98">
        <f t="shared" si="395"/>
        <v>140776</v>
      </c>
      <c r="T802" s="98">
        <f t="shared" si="395"/>
        <v>145810</v>
      </c>
      <c r="U802" s="98">
        <f t="shared" si="395"/>
        <v>145095</v>
      </c>
      <c r="V802" s="98">
        <f t="shared" si="395"/>
        <v>148120</v>
      </c>
      <c r="W802" s="98">
        <f t="shared" si="395"/>
        <v>146944</v>
      </c>
      <c r="X802" s="98">
        <f t="shared" si="395"/>
        <v>144530</v>
      </c>
      <c r="Y802" s="98">
        <f t="shared" si="395"/>
        <v>129782</v>
      </c>
      <c r="Z802" s="141">
        <f>SUM(Z797:Z801)</f>
        <v>148155</v>
      </c>
      <c r="AA802" s="141">
        <v>148155</v>
      </c>
      <c r="AB802" s="141">
        <v>161725</v>
      </c>
      <c r="AC802" s="141">
        <v>161725</v>
      </c>
      <c r="AD802" s="141">
        <f>SUM(AD797:AD801)</f>
        <v>165111</v>
      </c>
      <c r="AE802" s="23">
        <f t="shared" si="391"/>
        <v>3386</v>
      </c>
      <c r="AF802" s="35">
        <f t="shared" si="392"/>
        <v>0.02093677539032308</v>
      </c>
    </row>
    <row r="803" spans="1:32" ht="12" customHeight="1">
      <c r="A803" s="27">
        <v>2001</v>
      </c>
      <c r="B803" s="28" t="s">
        <v>98</v>
      </c>
      <c r="F803" s="64">
        <v>2800</v>
      </c>
      <c r="G803" s="64">
        <v>2840</v>
      </c>
      <c r="H803" s="64">
        <v>3200</v>
      </c>
      <c r="I803" s="64">
        <v>3000</v>
      </c>
      <c r="J803" s="64">
        <v>3200</v>
      </c>
      <c r="K803" s="64">
        <v>2728</v>
      </c>
      <c r="L803" s="64">
        <v>3200</v>
      </c>
      <c r="M803" s="64">
        <v>2813</v>
      </c>
      <c r="N803" s="64">
        <v>3200</v>
      </c>
      <c r="O803" s="64">
        <v>2445</v>
      </c>
      <c r="P803" s="64">
        <v>3000</v>
      </c>
      <c r="Q803" s="64">
        <v>3080</v>
      </c>
      <c r="R803" s="64">
        <v>3000</v>
      </c>
      <c r="S803" s="64">
        <v>3000</v>
      </c>
      <c r="T803" s="64">
        <v>3000</v>
      </c>
      <c r="U803" s="64">
        <v>3500</v>
      </c>
      <c r="V803" s="64">
        <v>3500</v>
      </c>
      <c r="W803" s="64">
        <v>3952</v>
      </c>
      <c r="X803" s="64">
        <v>3500</v>
      </c>
      <c r="Y803" s="64">
        <v>3692</v>
      </c>
      <c r="Z803" s="95">
        <v>3500</v>
      </c>
      <c r="AA803" s="95">
        <v>2397</v>
      </c>
      <c r="AB803" s="95">
        <v>3500</v>
      </c>
      <c r="AC803" s="95">
        <v>3500</v>
      </c>
      <c r="AD803" s="95">
        <v>3250</v>
      </c>
      <c r="AE803" s="16">
        <f t="shared" si="391"/>
        <v>-250</v>
      </c>
      <c r="AF803" s="33">
        <f t="shared" si="392"/>
        <v>-0.07142857142857142</v>
      </c>
    </row>
    <row r="804" spans="1:32" ht="12" customHeight="1">
      <c r="A804" s="27">
        <v>2002</v>
      </c>
      <c r="B804" s="28" t="s">
        <v>99</v>
      </c>
      <c r="F804" s="64">
        <v>4000</v>
      </c>
      <c r="G804" s="64">
        <v>2893</v>
      </c>
      <c r="H804" s="64">
        <v>4300</v>
      </c>
      <c r="I804" s="64">
        <v>4300</v>
      </c>
      <c r="J804" s="64">
        <v>5000</v>
      </c>
      <c r="K804" s="64">
        <v>2269</v>
      </c>
      <c r="L804" s="64">
        <v>4500</v>
      </c>
      <c r="M804" s="64">
        <v>2139</v>
      </c>
      <c r="N804" s="64">
        <v>3500</v>
      </c>
      <c r="O804" s="64">
        <v>2681</v>
      </c>
      <c r="P804" s="64">
        <v>3000</v>
      </c>
      <c r="Q804" s="64">
        <v>3245</v>
      </c>
      <c r="R804" s="64">
        <v>3000</v>
      </c>
      <c r="S804" s="64">
        <v>3400</v>
      </c>
      <c r="T804" s="64">
        <v>3500</v>
      </c>
      <c r="U804" s="64">
        <v>3250</v>
      </c>
      <c r="V804" s="64">
        <v>3500</v>
      </c>
      <c r="W804" s="64">
        <v>3022</v>
      </c>
      <c r="X804" s="64">
        <v>3500</v>
      </c>
      <c r="Y804" s="64">
        <v>3257</v>
      </c>
      <c r="Z804" s="95">
        <v>3500</v>
      </c>
      <c r="AA804" s="95">
        <v>2671</v>
      </c>
      <c r="AB804" s="95">
        <v>3500</v>
      </c>
      <c r="AC804" s="95">
        <v>3500</v>
      </c>
      <c r="AD804" s="95">
        <v>3250</v>
      </c>
      <c r="AE804" s="16">
        <f t="shared" si="391"/>
        <v>-250</v>
      </c>
      <c r="AF804" s="33">
        <f t="shared" si="392"/>
        <v>-0.07142857142857142</v>
      </c>
    </row>
    <row r="805" spans="1:32" ht="12" customHeight="1">
      <c r="A805" s="27">
        <v>2004</v>
      </c>
      <c r="B805" s="28" t="s">
        <v>406</v>
      </c>
      <c r="F805" s="64">
        <v>8500</v>
      </c>
      <c r="G805" s="64">
        <v>9243</v>
      </c>
      <c r="H805" s="64">
        <v>9500</v>
      </c>
      <c r="I805" s="64">
        <v>9500</v>
      </c>
      <c r="J805" s="64">
        <v>10500</v>
      </c>
      <c r="K805" s="64">
        <v>10043</v>
      </c>
      <c r="L805" s="64">
        <v>10500</v>
      </c>
      <c r="M805" s="64">
        <v>9835</v>
      </c>
      <c r="N805" s="64">
        <v>10500</v>
      </c>
      <c r="O805" s="64">
        <v>5991</v>
      </c>
      <c r="P805" s="64">
        <v>10500</v>
      </c>
      <c r="Q805" s="64">
        <v>8405</v>
      </c>
      <c r="R805" s="64">
        <v>10500</v>
      </c>
      <c r="S805" s="64">
        <v>9500</v>
      </c>
      <c r="T805" s="64">
        <v>10500</v>
      </c>
      <c r="U805" s="64">
        <v>9000</v>
      </c>
      <c r="V805" s="64">
        <v>10500</v>
      </c>
      <c r="W805" s="64">
        <v>5349</v>
      </c>
      <c r="X805" s="64">
        <v>10500</v>
      </c>
      <c r="Y805" s="64">
        <v>9369</v>
      </c>
      <c r="Z805" s="95">
        <v>10500</v>
      </c>
      <c r="AA805" s="95">
        <v>5239</v>
      </c>
      <c r="AB805" s="95">
        <v>10500</v>
      </c>
      <c r="AC805" s="95">
        <v>10500</v>
      </c>
      <c r="AD805" s="95">
        <v>10500</v>
      </c>
      <c r="AE805" s="16">
        <f t="shared" si="391"/>
        <v>0</v>
      </c>
      <c r="AF805" s="33">
        <f t="shared" si="392"/>
        <v>0</v>
      </c>
    </row>
    <row r="806" spans="1:32" ht="12" customHeight="1">
      <c r="A806" s="27">
        <v>2005</v>
      </c>
      <c r="B806" s="28" t="s">
        <v>102</v>
      </c>
      <c r="F806" s="64">
        <v>250</v>
      </c>
      <c r="G806" s="64">
        <v>124</v>
      </c>
      <c r="H806" s="64">
        <v>400</v>
      </c>
      <c r="I806" s="64">
        <v>300</v>
      </c>
      <c r="J806" s="64">
        <v>400</v>
      </c>
      <c r="K806" s="64">
        <v>120</v>
      </c>
      <c r="L806" s="64">
        <v>400</v>
      </c>
      <c r="M806" s="64">
        <v>76</v>
      </c>
      <c r="N806" s="64">
        <v>400</v>
      </c>
      <c r="O806" s="64">
        <v>123</v>
      </c>
      <c r="P806" s="64">
        <v>400</v>
      </c>
      <c r="Q806" s="64">
        <v>4</v>
      </c>
      <c r="R806" s="64">
        <v>400</v>
      </c>
      <c r="S806" s="64">
        <v>400</v>
      </c>
      <c r="T806" s="64">
        <v>400</v>
      </c>
      <c r="U806" s="64">
        <v>100</v>
      </c>
      <c r="V806" s="64">
        <v>300</v>
      </c>
      <c r="W806" s="64">
        <v>78</v>
      </c>
      <c r="X806" s="64">
        <v>150</v>
      </c>
      <c r="Y806" s="64">
        <v>44</v>
      </c>
      <c r="Z806" s="95">
        <v>150</v>
      </c>
      <c r="AA806" s="95">
        <v>45</v>
      </c>
      <c r="AB806" s="95">
        <v>150</v>
      </c>
      <c r="AC806" s="95">
        <v>150</v>
      </c>
      <c r="AD806" s="95">
        <v>150</v>
      </c>
      <c r="AE806" s="16">
        <f t="shared" si="391"/>
        <v>0</v>
      </c>
      <c r="AF806" s="33">
        <f t="shared" si="392"/>
        <v>0</v>
      </c>
    </row>
    <row r="807" spans="1:32" ht="12" customHeight="1">
      <c r="A807" s="27">
        <v>2006</v>
      </c>
      <c r="B807" s="28" t="s">
        <v>135</v>
      </c>
      <c r="F807" s="64">
        <v>150</v>
      </c>
      <c r="G807" s="64">
        <v>147</v>
      </c>
      <c r="H807" s="64">
        <v>150</v>
      </c>
      <c r="I807" s="64">
        <v>150</v>
      </c>
      <c r="J807" s="64">
        <v>200</v>
      </c>
      <c r="K807" s="64">
        <v>0</v>
      </c>
      <c r="L807" s="64">
        <v>200</v>
      </c>
      <c r="M807" s="64">
        <v>96</v>
      </c>
      <c r="N807" s="64">
        <v>200</v>
      </c>
      <c r="O807" s="64">
        <v>173</v>
      </c>
      <c r="P807" s="64">
        <v>200</v>
      </c>
      <c r="Q807" s="64">
        <v>200</v>
      </c>
      <c r="R807" s="64">
        <v>200</v>
      </c>
      <c r="S807" s="64">
        <v>200</v>
      </c>
      <c r="T807" s="64">
        <v>200</v>
      </c>
      <c r="U807" s="64">
        <v>0</v>
      </c>
      <c r="V807" s="64">
        <v>200</v>
      </c>
      <c r="W807" s="64">
        <v>0</v>
      </c>
      <c r="X807" s="64">
        <v>200</v>
      </c>
      <c r="Y807" s="64">
        <v>0</v>
      </c>
      <c r="Z807" s="95">
        <v>200</v>
      </c>
      <c r="AA807" s="95">
        <v>0</v>
      </c>
      <c r="AB807" s="95">
        <v>200</v>
      </c>
      <c r="AC807" s="95">
        <v>200</v>
      </c>
      <c r="AD807" s="95">
        <v>200</v>
      </c>
      <c r="AE807" s="16">
        <f t="shared" si="391"/>
        <v>0</v>
      </c>
      <c r="AF807" s="33">
        <f t="shared" si="392"/>
        <v>0</v>
      </c>
    </row>
    <row r="808" spans="1:32" ht="12" customHeight="1">
      <c r="A808" s="27">
        <v>2007</v>
      </c>
      <c r="B808" s="28" t="s">
        <v>151</v>
      </c>
      <c r="F808" s="64">
        <v>500</v>
      </c>
      <c r="G808" s="64">
        <v>575</v>
      </c>
      <c r="H808" s="64">
        <v>700</v>
      </c>
      <c r="I808" s="64">
        <v>600</v>
      </c>
      <c r="J808" s="64">
        <v>700</v>
      </c>
      <c r="K808" s="64">
        <v>605</v>
      </c>
      <c r="L808" s="64">
        <v>700</v>
      </c>
      <c r="M808" s="64">
        <v>550</v>
      </c>
      <c r="N808" s="64">
        <v>700</v>
      </c>
      <c r="O808" s="64">
        <v>825</v>
      </c>
      <c r="P808" s="64">
        <v>700</v>
      </c>
      <c r="Q808" s="64">
        <v>690</v>
      </c>
      <c r="R808" s="64">
        <v>700</v>
      </c>
      <c r="S808" s="64">
        <v>700</v>
      </c>
      <c r="T808" s="64">
        <v>800</v>
      </c>
      <c r="U808" s="64">
        <v>800</v>
      </c>
      <c r="V808" s="64">
        <v>800</v>
      </c>
      <c r="W808" s="64">
        <v>660</v>
      </c>
      <c r="X808" s="64">
        <v>800</v>
      </c>
      <c r="Y808" s="64">
        <v>400</v>
      </c>
      <c r="Z808" s="95">
        <v>800</v>
      </c>
      <c r="AA808" s="95">
        <v>1380</v>
      </c>
      <c r="AB808" s="95">
        <v>800</v>
      </c>
      <c r="AC808" s="95">
        <v>800</v>
      </c>
      <c r="AD808" s="95">
        <v>1000</v>
      </c>
      <c r="AE808" s="16">
        <f t="shared" si="391"/>
        <v>200</v>
      </c>
      <c r="AF808" s="33">
        <f t="shared" si="392"/>
        <v>0.25</v>
      </c>
    </row>
    <row r="809" spans="1:32" ht="12" customHeight="1">
      <c r="A809" s="27">
        <v>2008</v>
      </c>
      <c r="B809" s="28" t="s">
        <v>106</v>
      </c>
      <c r="F809" s="64">
        <v>3000</v>
      </c>
      <c r="G809" s="64">
        <v>2770</v>
      </c>
      <c r="H809" s="64">
        <v>4000</v>
      </c>
      <c r="I809" s="64">
        <v>3000</v>
      </c>
      <c r="J809" s="64">
        <v>4000</v>
      </c>
      <c r="K809" s="64">
        <v>2655</v>
      </c>
      <c r="L809" s="64">
        <v>4000</v>
      </c>
      <c r="M809" s="64">
        <v>2801</v>
      </c>
      <c r="N809" s="64">
        <v>3500</v>
      </c>
      <c r="O809" s="64">
        <v>2739</v>
      </c>
      <c r="P809" s="64">
        <v>3250</v>
      </c>
      <c r="Q809" s="64">
        <v>2633</v>
      </c>
      <c r="R809" s="64">
        <v>3250</v>
      </c>
      <c r="S809" s="64">
        <v>3250</v>
      </c>
      <c r="T809" s="64">
        <v>3250</v>
      </c>
      <c r="U809" s="64">
        <v>3250</v>
      </c>
      <c r="V809" s="64">
        <v>3250</v>
      </c>
      <c r="W809" s="64">
        <v>3625</v>
      </c>
      <c r="X809" s="64">
        <v>3250</v>
      </c>
      <c r="Y809" s="64">
        <v>3110</v>
      </c>
      <c r="Z809" s="95">
        <v>3250</v>
      </c>
      <c r="AA809" s="95">
        <v>2739</v>
      </c>
      <c r="AB809" s="95">
        <v>3850</v>
      </c>
      <c r="AC809" s="95">
        <v>3850</v>
      </c>
      <c r="AD809" s="95">
        <v>3850</v>
      </c>
      <c r="AE809" s="16">
        <f t="shared" si="391"/>
        <v>0</v>
      </c>
      <c r="AF809" s="33">
        <f t="shared" si="392"/>
        <v>0</v>
      </c>
    </row>
    <row r="810" spans="1:32" ht="12" customHeight="1">
      <c r="A810" s="27">
        <v>2009</v>
      </c>
      <c r="B810" s="28" t="s">
        <v>152</v>
      </c>
      <c r="F810" s="64">
        <v>200</v>
      </c>
      <c r="G810" s="64">
        <v>0</v>
      </c>
      <c r="H810" s="64">
        <v>200</v>
      </c>
      <c r="I810" s="64">
        <v>100</v>
      </c>
      <c r="J810" s="64">
        <v>200</v>
      </c>
      <c r="K810" s="64">
        <v>46</v>
      </c>
      <c r="L810" s="64">
        <v>200</v>
      </c>
      <c r="M810" s="64">
        <v>0</v>
      </c>
      <c r="N810" s="64">
        <v>200</v>
      </c>
      <c r="O810" s="64">
        <v>0</v>
      </c>
      <c r="P810" s="64">
        <v>200</v>
      </c>
      <c r="Q810" s="64">
        <v>257</v>
      </c>
      <c r="R810" s="64">
        <v>200</v>
      </c>
      <c r="S810" s="64">
        <v>200</v>
      </c>
      <c r="T810" s="64">
        <v>200</v>
      </c>
      <c r="U810" s="64">
        <v>0</v>
      </c>
      <c r="V810" s="64">
        <v>200</v>
      </c>
      <c r="W810" s="64">
        <v>0</v>
      </c>
      <c r="X810" s="64">
        <v>200</v>
      </c>
      <c r="Y810" s="64">
        <v>0</v>
      </c>
      <c r="Z810" s="95">
        <v>200</v>
      </c>
      <c r="AA810" s="95">
        <v>0</v>
      </c>
      <c r="AB810" s="95">
        <v>200</v>
      </c>
      <c r="AC810" s="95">
        <v>200</v>
      </c>
      <c r="AD810" s="95">
        <v>200</v>
      </c>
      <c r="AE810" s="16">
        <f t="shared" si="391"/>
        <v>0</v>
      </c>
      <c r="AF810" s="33">
        <f t="shared" si="392"/>
        <v>0</v>
      </c>
    </row>
    <row r="811" spans="1:32" ht="12" customHeight="1">
      <c r="A811" s="27">
        <v>2010</v>
      </c>
      <c r="B811" s="28" t="s">
        <v>107</v>
      </c>
      <c r="F811" s="64">
        <v>2000</v>
      </c>
      <c r="G811" s="64">
        <v>285</v>
      </c>
      <c r="H811" s="64">
        <v>2000</v>
      </c>
      <c r="I811" s="64">
        <v>400</v>
      </c>
      <c r="J811" s="64">
        <v>2000</v>
      </c>
      <c r="K811" s="64">
        <v>671</v>
      </c>
      <c r="L811" s="64">
        <v>2000</v>
      </c>
      <c r="M811" s="64">
        <v>370</v>
      </c>
      <c r="N811" s="64">
        <v>1000</v>
      </c>
      <c r="O811" s="64">
        <v>469</v>
      </c>
      <c r="P811" s="64">
        <v>1000</v>
      </c>
      <c r="Q811" s="64">
        <v>1056</v>
      </c>
      <c r="R811" s="64">
        <v>1000</v>
      </c>
      <c r="S811" s="64">
        <v>1000</v>
      </c>
      <c r="T811" s="64">
        <v>1000</v>
      </c>
      <c r="U811" s="64">
        <v>1000</v>
      </c>
      <c r="V811" s="64">
        <v>1000</v>
      </c>
      <c r="W811" s="64">
        <v>1025</v>
      </c>
      <c r="X811" s="64">
        <v>1000</v>
      </c>
      <c r="Y811" s="64">
        <v>208</v>
      </c>
      <c r="Z811" s="95">
        <v>1000</v>
      </c>
      <c r="AA811" s="95">
        <v>700</v>
      </c>
      <c r="AB811" s="95">
        <v>1000</v>
      </c>
      <c r="AC811" s="95">
        <v>1000</v>
      </c>
      <c r="AD811" s="95">
        <v>1200</v>
      </c>
      <c r="AE811" s="16">
        <f t="shared" si="391"/>
        <v>200</v>
      </c>
      <c r="AF811" s="33">
        <f t="shared" si="392"/>
        <v>0.2</v>
      </c>
    </row>
    <row r="812" spans="1:32" ht="12" customHeight="1">
      <c r="A812" s="27">
        <v>2013</v>
      </c>
      <c r="B812" s="28" t="s">
        <v>407</v>
      </c>
      <c r="F812" s="64">
        <v>3000</v>
      </c>
      <c r="G812" s="64">
        <v>0</v>
      </c>
      <c r="H812" s="64">
        <v>3000</v>
      </c>
      <c r="I812" s="64">
        <v>0</v>
      </c>
      <c r="J812" s="64">
        <v>3000</v>
      </c>
      <c r="K812" s="64">
        <v>0</v>
      </c>
      <c r="L812" s="64">
        <v>3000</v>
      </c>
      <c r="M812" s="64">
        <v>0</v>
      </c>
      <c r="N812" s="64">
        <v>1500</v>
      </c>
      <c r="O812" s="64">
        <v>0</v>
      </c>
      <c r="P812" s="64">
        <v>1500</v>
      </c>
      <c r="Q812" s="64">
        <v>0</v>
      </c>
      <c r="R812" s="64">
        <v>1500</v>
      </c>
      <c r="S812" s="64">
        <v>1000</v>
      </c>
      <c r="T812" s="64">
        <v>1500</v>
      </c>
      <c r="U812" s="64">
        <v>0</v>
      </c>
      <c r="V812" s="64">
        <v>1500</v>
      </c>
      <c r="W812" s="64">
        <v>0</v>
      </c>
      <c r="X812" s="64">
        <v>1500</v>
      </c>
      <c r="Y812" s="64">
        <v>0</v>
      </c>
      <c r="Z812" s="95">
        <v>1500</v>
      </c>
      <c r="AA812" s="95">
        <v>0</v>
      </c>
      <c r="AB812" s="95">
        <v>1500</v>
      </c>
      <c r="AC812" s="95">
        <v>1500</v>
      </c>
      <c r="AD812" s="95">
        <v>1500</v>
      </c>
      <c r="AE812" s="16">
        <f t="shared" si="391"/>
        <v>0</v>
      </c>
      <c r="AF812" s="33">
        <f t="shared" si="392"/>
        <v>0</v>
      </c>
    </row>
    <row r="813" spans="1:32" ht="12" customHeight="1">
      <c r="A813" s="27">
        <v>2014</v>
      </c>
      <c r="B813" s="28" t="s">
        <v>408</v>
      </c>
      <c r="F813" s="64">
        <v>150</v>
      </c>
      <c r="G813" s="64">
        <v>0</v>
      </c>
      <c r="H813" s="64">
        <v>150</v>
      </c>
      <c r="I813" s="64">
        <v>100</v>
      </c>
      <c r="J813" s="64">
        <v>150</v>
      </c>
      <c r="K813" s="64">
        <v>0</v>
      </c>
      <c r="L813" s="64">
        <v>150</v>
      </c>
      <c r="M813" s="64">
        <v>0</v>
      </c>
      <c r="N813" s="64">
        <v>150</v>
      </c>
      <c r="O813" s="64">
        <v>0</v>
      </c>
      <c r="P813" s="64">
        <v>150</v>
      </c>
      <c r="Q813" s="64">
        <v>0</v>
      </c>
      <c r="R813" s="64">
        <v>150</v>
      </c>
      <c r="S813" s="64">
        <v>150</v>
      </c>
      <c r="T813" s="64">
        <v>150</v>
      </c>
      <c r="U813" s="64">
        <v>0</v>
      </c>
      <c r="V813" s="64">
        <v>150</v>
      </c>
      <c r="W813" s="64">
        <v>0</v>
      </c>
      <c r="X813" s="64">
        <v>150</v>
      </c>
      <c r="Y813" s="64">
        <v>0</v>
      </c>
      <c r="Z813" s="95">
        <v>150</v>
      </c>
      <c r="AA813" s="95">
        <v>0</v>
      </c>
      <c r="AB813" s="95">
        <v>150</v>
      </c>
      <c r="AC813" s="95">
        <v>150</v>
      </c>
      <c r="AD813" s="95">
        <v>150</v>
      </c>
      <c r="AE813" s="16">
        <f t="shared" si="391"/>
        <v>0</v>
      </c>
      <c r="AF813" s="33">
        <f t="shared" si="392"/>
        <v>0</v>
      </c>
    </row>
    <row r="814" spans="1:32" ht="12" customHeight="1">
      <c r="A814" s="27">
        <v>2034</v>
      </c>
      <c r="B814" s="28" t="s">
        <v>138</v>
      </c>
      <c r="F814" s="64">
        <v>1000</v>
      </c>
      <c r="G814" s="64">
        <v>153</v>
      </c>
      <c r="H814" s="64">
        <v>1000</v>
      </c>
      <c r="I814" s="64">
        <v>500</v>
      </c>
      <c r="J814" s="64">
        <v>1000</v>
      </c>
      <c r="K814" s="64">
        <v>260</v>
      </c>
      <c r="L814" s="64">
        <v>1000</v>
      </c>
      <c r="M814" s="64">
        <v>550</v>
      </c>
      <c r="N814" s="64">
        <v>1000</v>
      </c>
      <c r="O814" s="64">
        <v>480</v>
      </c>
      <c r="P814" s="64">
        <v>1000</v>
      </c>
      <c r="Q814" s="64">
        <v>772</v>
      </c>
      <c r="R814" s="64">
        <v>1000</v>
      </c>
      <c r="S814" s="64">
        <v>1500</v>
      </c>
      <c r="T814" s="64">
        <v>1000</v>
      </c>
      <c r="U814" s="64">
        <v>1000</v>
      </c>
      <c r="V814" s="64">
        <v>1000</v>
      </c>
      <c r="W814" s="64">
        <v>224</v>
      </c>
      <c r="X814" s="64">
        <v>1000</v>
      </c>
      <c r="Y814" s="64">
        <v>260</v>
      </c>
      <c r="Z814" s="95">
        <v>1000</v>
      </c>
      <c r="AA814" s="95">
        <v>1134</v>
      </c>
      <c r="AB814" s="95">
        <v>1000</v>
      </c>
      <c r="AC814" s="95">
        <v>1000</v>
      </c>
      <c r="AD814" s="95">
        <v>1000</v>
      </c>
      <c r="AE814" s="16">
        <f t="shared" si="391"/>
        <v>0</v>
      </c>
      <c r="AF814" s="33">
        <f t="shared" si="392"/>
        <v>0</v>
      </c>
    </row>
    <row r="815" spans="1:32" ht="12" customHeight="1">
      <c r="A815" s="27">
        <v>2035</v>
      </c>
      <c r="B815" s="28" t="s">
        <v>115</v>
      </c>
      <c r="F815" s="64">
        <v>10000</v>
      </c>
      <c r="G815" s="64">
        <v>3751</v>
      </c>
      <c r="H815" s="64">
        <v>10000</v>
      </c>
      <c r="I815" s="64">
        <v>6200</v>
      </c>
      <c r="J815" s="64">
        <v>10000</v>
      </c>
      <c r="K815" s="64">
        <v>20077</v>
      </c>
      <c r="L815" s="64">
        <v>15000</v>
      </c>
      <c r="M815" s="64">
        <v>13396</v>
      </c>
      <c r="N815" s="64">
        <v>10000</v>
      </c>
      <c r="O815" s="64">
        <v>9905</v>
      </c>
      <c r="P815" s="64">
        <v>10000</v>
      </c>
      <c r="Q815" s="64">
        <v>12608</v>
      </c>
      <c r="R815" s="64">
        <v>10000</v>
      </c>
      <c r="S815" s="64">
        <v>12500</v>
      </c>
      <c r="T815" s="64">
        <v>10000</v>
      </c>
      <c r="U815" s="64">
        <v>10000</v>
      </c>
      <c r="V815" s="64">
        <v>10000</v>
      </c>
      <c r="W815" s="64">
        <v>7152</v>
      </c>
      <c r="X815" s="64">
        <v>31500</v>
      </c>
      <c r="Y815" s="64">
        <v>6572</v>
      </c>
      <c r="Z815" s="95">
        <v>31500</v>
      </c>
      <c r="AA815" s="95">
        <v>56479</v>
      </c>
      <c r="AB815" s="95">
        <v>31500</v>
      </c>
      <c r="AC815" s="95">
        <v>31500</v>
      </c>
      <c r="AD815" s="95">
        <v>31500</v>
      </c>
      <c r="AE815" s="16">
        <f t="shared" si="391"/>
        <v>0</v>
      </c>
      <c r="AF815" s="33">
        <f t="shared" si="392"/>
        <v>0</v>
      </c>
    </row>
    <row r="816" spans="1:32" ht="12" customHeight="1">
      <c r="A816" s="27">
        <v>2036</v>
      </c>
      <c r="B816" s="28" t="s">
        <v>409</v>
      </c>
      <c r="F816" s="64">
        <v>10000</v>
      </c>
      <c r="G816" s="64">
        <v>10233</v>
      </c>
      <c r="H816" s="64">
        <v>12000</v>
      </c>
      <c r="I816" s="64">
        <v>11000</v>
      </c>
      <c r="J816" s="64">
        <v>12000</v>
      </c>
      <c r="K816" s="64">
        <v>15171</v>
      </c>
      <c r="L816" s="64">
        <v>15000</v>
      </c>
      <c r="M816" s="64">
        <v>13183</v>
      </c>
      <c r="N816" s="64">
        <v>15000</v>
      </c>
      <c r="O816" s="64">
        <v>23518</v>
      </c>
      <c r="P816" s="64">
        <v>15500</v>
      </c>
      <c r="Q816" s="64">
        <v>20309</v>
      </c>
      <c r="R816" s="64">
        <v>16000</v>
      </c>
      <c r="S816" s="64">
        <v>20000</v>
      </c>
      <c r="T816" s="64">
        <v>22000</v>
      </c>
      <c r="U816" s="64">
        <v>30000</v>
      </c>
      <c r="V816" s="64">
        <v>30000</v>
      </c>
      <c r="W816" s="64">
        <v>28564</v>
      </c>
      <c r="X816" s="64">
        <v>30000</v>
      </c>
      <c r="Y816" s="64">
        <v>22783</v>
      </c>
      <c r="Z816" s="95">
        <v>30000</v>
      </c>
      <c r="AA816" s="95">
        <v>22954</v>
      </c>
      <c r="AB816" s="95">
        <v>30000</v>
      </c>
      <c r="AC816" s="95">
        <v>30000</v>
      </c>
      <c r="AD816" s="95">
        <v>32000</v>
      </c>
      <c r="AE816" s="16">
        <f t="shared" si="391"/>
        <v>2000</v>
      </c>
      <c r="AF816" s="33">
        <f t="shared" si="392"/>
        <v>0.06666666666666667</v>
      </c>
    </row>
    <row r="817" spans="1:32" ht="12" customHeight="1">
      <c r="A817" s="27">
        <v>2062</v>
      </c>
      <c r="B817" s="28" t="s">
        <v>118</v>
      </c>
      <c r="F817" s="64">
        <v>1000</v>
      </c>
      <c r="G817" s="64">
        <v>45</v>
      </c>
      <c r="H817" s="64">
        <v>1000</v>
      </c>
      <c r="I817" s="64">
        <v>100</v>
      </c>
      <c r="J817" s="64">
        <v>1000</v>
      </c>
      <c r="K817" s="64">
        <v>0</v>
      </c>
      <c r="L817" s="64">
        <v>1000</v>
      </c>
      <c r="M817" s="64">
        <v>0</v>
      </c>
      <c r="N817" s="64">
        <v>1000</v>
      </c>
      <c r="O817" s="64">
        <v>0</v>
      </c>
      <c r="P817" s="64">
        <v>1000</v>
      </c>
      <c r="Q817" s="64">
        <v>0</v>
      </c>
      <c r="R817" s="64">
        <v>1000</v>
      </c>
      <c r="S817" s="64">
        <v>1000</v>
      </c>
      <c r="T817" s="64">
        <v>1000</v>
      </c>
      <c r="U817" s="64">
        <v>0</v>
      </c>
      <c r="V817" s="64">
        <v>1000</v>
      </c>
      <c r="W817" s="64">
        <v>0</v>
      </c>
      <c r="X817" s="64">
        <v>1000</v>
      </c>
      <c r="Y817" s="64">
        <v>0</v>
      </c>
      <c r="Z817" s="95">
        <v>1000</v>
      </c>
      <c r="AA817" s="95">
        <v>0</v>
      </c>
      <c r="AB817" s="95">
        <v>1000</v>
      </c>
      <c r="AC817" s="95">
        <v>1000</v>
      </c>
      <c r="AD817" s="95">
        <v>1000</v>
      </c>
      <c r="AE817" s="16">
        <f t="shared" si="391"/>
        <v>0</v>
      </c>
      <c r="AF817" s="33">
        <f t="shared" si="392"/>
        <v>0</v>
      </c>
    </row>
    <row r="818" spans="1:32" ht="12" customHeight="1">
      <c r="A818" s="27">
        <v>2089</v>
      </c>
      <c r="B818" s="28" t="s">
        <v>410</v>
      </c>
      <c r="F818" s="64">
        <v>5000</v>
      </c>
      <c r="G818" s="64">
        <v>5000</v>
      </c>
      <c r="H818" s="64">
        <v>5000</v>
      </c>
      <c r="I818" s="64">
        <v>5000</v>
      </c>
      <c r="J818" s="64">
        <v>5000</v>
      </c>
      <c r="K818" s="64">
        <v>3152</v>
      </c>
      <c r="L818" s="64">
        <v>5000</v>
      </c>
      <c r="M818" s="64">
        <v>3400</v>
      </c>
      <c r="N818" s="64">
        <v>4500</v>
      </c>
      <c r="O818" s="64">
        <v>3443</v>
      </c>
      <c r="P818" s="64">
        <v>4000</v>
      </c>
      <c r="Q818" s="64">
        <v>3633</v>
      </c>
      <c r="R818" s="64">
        <v>4000</v>
      </c>
      <c r="S818" s="64">
        <v>4000</v>
      </c>
      <c r="T818" s="64">
        <v>4000</v>
      </c>
      <c r="U818" s="64">
        <v>3500</v>
      </c>
      <c r="V818" s="64">
        <v>3800</v>
      </c>
      <c r="W818" s="64">
        <v>3309</v>
      </c>
      <c r="X818" s="64">
        <v>3800</v>
      </c>
      <c r="Y818" s="64">
        <v>3744</v>
      </c>
      <c r="Z818" s="95">
        <v>3500</v>
      </c>
      <c r="AA818" s="95">
        <v>3890</v>
      </c>
      <c r="AB818" s="95">
        <v>3500</v>
      </c>
      <c r="AC818" s="95">
        <v>3500</v>
      </c>
      <c r="AD818" s="95">
        <v>4000</v>
      </c>
      <c r="AE818" s="16">
        <f t="shared" si="391"/>
        <v>500</v>
      </c>
      <c r="AF818" s="33">
        <f t="shared" si="392"/>
        <v>0.14285714285714285</v>
      </c>
    </row>
    <row r="819" spans="1:32" ht="12" customHeight="1">
      <c r="A819" s="27">
        <v>3001</v>
      </c>
      <c r="B819" s="28" t="s">
        <v>121</v>
      </c>
      <c r="F819" s="64">
        <v>500</v>
      </c>
      <c r="G819" s="64">
        <v>478</v>
      </c>
      <c r="H819" s="64">
        <v>500</v>
      </c>
      <c r="I819" s="64">
        <v>500</v>
      </c>
      <c r="J819" s="64">
        <v>600</v>
      </c>
      <c r="K819" s="64">
        <v>465</v>
      </c>
      <c r="L819" s="64">
        <v>600</v>
      </c>
      <c r="M819" s="64">
        <v>304</v>
      </c>
      <c r="N819" s="64">
        <v>600</v>
      </c>
      <c r="O819" s="64">
        <v>428</v>
      </c>
      <c r="P819" s="64">
        <v>600</v>
      </c>
      <c r="Q819" s="64">
        <v>570</v>
      </c>
      <c r="R819" s="64">
        <v>600</v>
      </c>
      <c r="S819" s="64">
        <v>600</v>
      </c>
      <c r="T819" s="64">
        <v>600</v>
      </c>
      <c r="U819" s="64">
        <v>600</v>
      </c>
      <c r="V819" s="64">
        <v>600</v>
      </c>
      <c r="W819" s="64">
        <v>387</v>
      </c>
      <c r="X819" s="64">
        <v>600</v>
      </c>
      <c r="Y819" s="64">
        <v>606</v>
      </c>
      <c r="Z819" s="95">
        <v>600</v>
      </c>
      <c r="AA819" s="95">
        <v>436</v>
      </c>
      <c r="AB819" s="95">
        <v>600</v>
      </c>
      <c r="AC819" s="95">
        <v>600</v>
      </c>
      <c r="AD819" s="95">
        <v>600</v>
      </c>
      <c r="AE819" s="16">
        <f t="shared" si="391"/>
        <v>0</v>
      </c>
      <c r="AF819" s="33">
        <f t="shared" si="392"/>
        <v>0</v>
      </c>
    </row>
    <row r="820" spans="1:32" ht="12" customHeight="1">
      <c r="A820" s="27">
        <v>3003</v>
      </c>
      <c r="B820" s="28" t="s">
        <v>123</v>
      </c>
      <c r="F820" s="64">
        <v>1500</v>
      </c>
      <c r="G820" s="64">
        <v>1229</v>
      </c>
      <c r="H820" s="64">
        <v>2000</v>
      </c>
      <c r="I820" s="64">
        <v>1400</v>
      </c>
      <c r="J820" s="64">
        <v>2000</v>
      </c>
      <c r="K820" s="64">
        <v>1279</v>
      </c>
      <c r="L820" s="64">
        <v>2500</v>
      </c>
      <c r="M820" s="64">
        <v>2855</v>
      </c>
      <c r="N820" s="64">
        <v>2500</v>
      </c>
      <c r="O820" s="64">
        <v>2756</v>
      </c>
      <c r="P820" s="64">
        <v>2800</v>
      </c>
      <c r="Q820" s="64">
        <v>2676</v>
      </c>
      <c r="R820" s="64">
        <v>2800</v>
      </c>
      <c r="S820" s="64">
        <v>3000</v>
      </c>
      <c r="T820" s="64">
        <v>3000</v>
      </c>
      <c r="U820" s="64">
        <v>3000</v>
      </c>
      <c r="V820" s="64">
        <v>3000</v>
      </c>
      <c r="W820" s="64">
        <v>3211</v>
      </c>
      <c r="X820" s="64">
        <v>5000</v>
      </c>
      <c r="Y820" s="64">
        <v>4301</v>
      </c>
      <c r="Z820" s="95">
        <v>5420</v>
      </c>
      <c r="AA820" s="95">
        <v>4352</v>
      </c>
      <c r="AB820" s="95">
        <v>5420</v>
      </c>
      <c r="AC820" s="95">
        <v>5420</v>
      </c>
      <c r="AD820" s="95">
        <v>5000</v>
      </c>
      <c r="AE820" s="16">
        <f t="shared" si="391"/>
        <v>-420</v>
      </c>
      <c r="AF820" s="33">
        <f t="shared" si="392"/>
        <v>-0.07749077490774908</v>
      </c>
    </row>
    <row r="821" spans="1:32" ht="12" customHeight="1">
      <c r="A821" s="27">
        <v>3006</v>
      </c>
      <c r="B821" s="28" t="s">
        <v>148</v>
      </c>
      <c r="F821" s="64">
        <v>100</v>
      </c>
      <c r="G821" s="64">
        <v>28</v>
      </c>
      <c r="H821" s="64">
        <v>100</v>
      </c>
      <c r="I821" s="64">
        <v>75</v>
      </c>
      <c r="J821" s="64">
        <v>100</v>
      </c>
      <c r="K821" s="64">
        <v>2</v>
      </c>
      <c r="L821" s="64">
        <v>100</v>
      </c>
      <c r="M821" s="64">
        <v>0</v>
      </c>
      <c r="N821" s="64">
        <v>100</v>
      </c>
      <c r="O821" s="64">
        <v>0</v>
      </c>
      <c r="P821" s="64">
        <v>100</v>
      </c>
      <c r="Q821" s="64">
        <v>7</v>
      </c>
      <c r="R821" s="64">
        <v>100</v>
      </c>
      <c r="S821" s="64">
        <v>100</v>
      </c>
      <c r="T821" s="64">
        <v>100</v>
      </c>
      <c r="U821" s="64">
        <v>0</v>
      </c>
      <c r="V821" s="64">
        <v>100</v>
      </c>
      <c r="W821" s="64">
        <v>0</v>
      </c>
      <c r="X821" s="64">
        <v>100</v>
      </c>
      <c r="Y821" s="64">
        <v>0</v>
      </c>
      <c r="Z821" s="95">
        <v>100</v>
      </c>
      <c r="AA821" s="95">
        <v>0</v>
      </c>
      <c r="AB821" s="95">
        <v>100</v>
      </c>
      <c r="AC821" s="95">
        <v>100</v>
      </c>
      <c r="AD821" s="95">
        <v>100</v>
      </c>
      <c r="AE821" s="16">
        <f t="shared" si="391"/>
        <v>0</v>
      </c>
      <c r="AF821" s="33">
        <f t="shared" si="392"/>
        <v>0</v>
      </c>
    </row>
    <row r="822" spans="1:32" ht="12" customHeight="1">
      <c r="A822" s="27">
        <v>3007</v>
      </c>
      <c r="B822" s="28" t="s">
        <v>411</v>
      </c>
      <c r="F822" s="64">
        <v>100</v>
      </c>
      <c r="G822" s="64">
        <v>2</v>
      </c>
      <c r="H822" s="64">
        <v>100</v>
      </c>
      <c r="I822" s="64">
        <v>100</v>
      </c>
      <c r="J822" s="64">
        <v>200</v>
      </c>
      <c r="K822" s="64">
        <v>33</v>
      </c>
      <c r="L822" s="64">
        <v>200</v>
      </c>
      <c r="M822" s="64">
        <v>68</v>
      </c>
      <c r="N822" s="64">
        <v>200</v>
      </c>
      <c r="O822" s="64">
        <v>108</v>
      </c>
      <c r="P822" s="64">
        <v>200</v>
      </c>
      <c r="Q822" s="64">
        <v>136</v>
      </c>
      <c r="R822" s="64">
        <v>200</v>
      </c>
      <c r="S822" s="64">
        <v>200</v>
      </c>
      <c r="T822" s="64">
        <v>200</v>
      </c>
      <c r="U822" s="64">
        <v>150</v>
      </c>
      <c r="V822" s="64">
        <v>200</v>
      </c>
      <c r="W822" s="64">
        <v>150</v>
      </c>
      <c r="X822" s="64">
        <v>200</v>
      </c>
      <c r="Y822" s="64">
        <v>23</v>
      </c>
      <c r="Z822" s="95">
        <v>200</v>
      </c>
      <c r="AA822" s="95">
        <v>145</v>
      </c>
      <c r="AB822" s="95">
        <v>200</v>
      </c>
      <c r="AC822" s="95">
        <v>200</v>
      </c>
      <c r="AD822" s="95">
        <v>200</v>
      </c>
      <c r="AE822" s="16">
        <f t="shared" si="391"/>
        <v>0</v>
      </c>
      <c r="AF822" s="33">
        <f t="shared" si="392"/>
        <v>0</v>
      </c>
    </row>
    <row r="823" spans="1:32" ht="12" customHeight="1">
      <c r="A823" s="27">
        <v>3020</v>
      </c>
      <c r="B823" s="28" t="s">
        <v>412</v>
      </c>
      <c r="F823" s="64">
        <v>200</v>
      </c>
      <c r="G823" s="64">
        <v>0</v>
      </c>
      <c r="H823" s="64">
        <v>200</v>
      </c>
      <c r="I823" s="64">
        <v>100</v>
      </c>
      <c r="J823" s="64">
        <v>200</v>
      </c>
      <c r="K823" s="64">
        <v>13</v>
      </c>
      <c r="L823" s="64">
        <v>200</v>
      </c>
      <c r="M823" s="64">
        <v>10</v>
      </c>
      <c r="N823" s="64">
        <v>200</v>
      </c>
      <c r="O823" s="64">
        <v>0</v>
      </c>
      <c r="P823" s="64">
        <v>200</v>
      </c>
      <c r="Q823" s="64">
        <v>0</v>
      </c>
      <c r="R823" s="64">
        <v>200</v>
      </c>
      <c r="S823" s="64">
        <v>200</v>
      </c>
      <c r="T823" s="64">
        <v>200</v>
      </c>
      <c r="U823" s="64">
        <v>50</v>
      </c>
      <c r="V823" s="64">
        <v>200</v>
      </c>
      <c r="W823" s="64">
        <v>71</v>
      </c>
      <c r="X823" s="64">
        <v>100</v>
      </c>
      <c r="Y823" s="64">
        <v>0</v>
      </c>
      <c r="Z823" s="95">
        <v>100</v>
      </c>
      <c r="AA823" s="95">
        <v>0</v>
      </c>
      <c r="AB823" s="95">
        <v>100</v>
      </c>
      <c r="AC823" s="95">
        <v>100</v>
      </c>
      <c r="AD823" s="95">
        <v>100</v>
      </c>
      <c r="AE823" s="16">
        <f t="shared" si="391"/>
        <v>0</v>
      </c>
      <c r="AF823" s="33">
        <f t="shared" si="392"/>
        <v>0</v>
      </c>
    </row>
    <row r="824" spans="1:32" ht="12" customHeight="1">
      <c r="A824" s="27">
        <v>4001</v>
      </c>
      <c r="B824" s="28" t="s">
        <v>127</v>
      </c>
      <c r="F824" s="64">
        <v>100</v>
      </c>
      <c r="G824" s="64">
        <v>229</v>
      </c>
      <c r="H824" s="64">
        <v>100</v>
      </c>
      <c r="I824" s="64">
        <v>100</v>
      </c>
      <c r="J824" s="64">
        <v>17000</v>
      </c>
      <c r="K824" s="64">
        <v>0</v>
      </c>
      <c r="L824" s="64">
        <v>5000</v>
      </c>
      <c r="M824" s="64">
        <v>0</v>
      </c>
      <c r="N824" s="64">
        <v>5000</v>
      </c>
      <c r="O824" s="64">
        <v>172</v>
      </c>
      <c r="P824" s="64">
        <v>5000</v>
      </c>
      <c r="Q824" s="64">
        <v>0</v>
      </c>
      <c r="R824" s="64">
        <v>2500</v>
      </c>
      <c r="S824" s="64">
        <v>2000</v>
      </c>
      <c r="T824" s="64">
        <v>25800</v>
      </c>
      <c r="U824" s="64">
        <v>18000</v>
      </c>
      <c r="V824" s="64">
        <v>20000</v>
      </c>
      <c r="W824" s="64">
        <v>15825</v>
      </c>
      <c r="X824" s="64">
        <v>20000</v>
      </c>
      <c r="Y824" s="64">
        <v>16685</v>
      </c>
      <c r="Z824" s="95">
        <v>15000</v>
      </c>
      <c r="AA824" s="95">
        <v>5860</v>
      </c>
      <c r="AB824" s="95">
        <v>15000</v>
      </c>
      <c r="AC824" s="95">
        <v>15000</v>
      </c>
      <c r="AD824" s="95">
        <v>10000</v>
      </c>
      <c r="AE824" s="16">
        <f t="shared" si="391"/>
        <v>-5000</v>
      </c>
      <c r="AF824" s="33">
        <f t="shared" si="392"/>
        <v>-0.3333333333333333</v>
      </c>
    </row>
    <row r="825" spans="1:32" ht="12" customHeight="1">
      <c r="A825" s="27">
        <v>4002</v>
      </c>
      <c r="B825" s="28" t="s">
        <v>413</v>
      </c>
      <c r="F825" s="64">
        <v>15000</v>
      </c>
      <c r="G825" s="64">
        <v>1150</v>
      </c>
      <c r="H825" s="64">
        <v>15000</v>
      </c>
      <c r="I825" s="64">
        <v>27000</v>
      </c>
      <c r="J825" s="64">
        <v>15000</v>
      </c>
      <c r="K825" s="64">
        <v>5873</v>
      </c>
      <c r="L825" s="64">
        <v>10000</v>
      </c>
      <c r="M825" s="64">
        <v>171</v>
      </c>
      <c r="N825" s="64">
        <v>10000</v>
      </c>
      <c r="O825" s="64">
        <v>3362</v>
      </c>
      <c r="P825" s="64">
        <v>10000</v>
      </c>
      <c r="Q825" s="64">
        <v>90</v>
      </c>
      <c r="R825" s="64">
        <v>8000</v>
      </c>
      <c r="S825" s="64">
        <v>8000</v>
      </c>
      <c r="T825" s="64">
        <v>6000</v>
      </c>
      <c r="U825" s="64">
        <v>3500</v>
      </c>
      <c r="V825" s="64">
        <v>6000</v>
      </c>
      <c r="W825" s="64">
        <v>709</v>
      </c>
      <c r="X825" s="64">
        <v>6000</v>
      </c>
      <c r="Y825" s="64">
        <v>2106</v>
      </c>
      <c r="Z825" s="95">
        <v>6000</v>
      </c>
      <c r="AA825" s="95">
        <v>74</v>
      </c>
      <c r="AB825" s="95">
        <v>6000</v>
      </c>
      <c r="AC825" s="95">
        <v>6000</v>
      </c>
      <c r="AD825" s="95">
        <v>6000</v>
      </c>
      <c r="AE825" s="16">
        <f t="shared" si="391"/>
        <v>0</v>
      </c>
      <c r="AF825" s="33">
        <f t="shared" si="392"/>
        <v>0</v>
      </c>
    </row>
    <row r="826" spans="1:32" ht="12" customHeight="1">
      <c r="A826" s="27">
        <v>4010</v>
      </c>
      <c r="B826" s="28" t="s">
        <v>414</v>
      </c>
      <c r="F826" s="64">
        <v>261250</v>
      </c>
      <c r="G826" s="64">
        <v>260991</v>
      </c>
      <c r="H826" s="64">
        <v>270000</v>
      </c>
      <c r="I826" s="64">
        <v>270000</v>
      </c>
      <c r="J826" s="64">
        <v>270000</v>
      </c>
      <c r="K826" s="64">
        <v>277452</v>
      </c>
      <c r="L826" s="64">
        <v>270000</v>
      </c>
      <c r="M826" s="64">
        <v>268166</v>
      </c>
      <c r="N826" s="64">
        <v>280000</v>
      </c>
      <c r="O826" s="64">
        <v>274094</v>
      </c>
      <c r="P826" s="64">
        <v>270000</v>
      </c>
      <c r="Q826" s="64">
        <v>252738</v>
      </c>
      <c r="R826" s="64">
        <v>270000</v>
      </c>
      <c r="S826" s="64">
        <v>265000</v>
      </c>
      <c r="T826" s="64">
        <v>265000</v>
      </c>
      <c r="U826" s="64">
        <v>265000</v>
      </c>
      <c r="V826" s="64">
        <v>265000</v>
      </c>
      <c r="W826" s="64">
        <v>264955</v>
      </c>
      <c r="X826" s="64">
        <v>255000</v>
      </c>
      <c r="Y826" s="64">
        <v>271185</v>
      </c>
      <c r="Z826" s="95">
        <v>255000</v>
      </c>
      <c r="AA826" s="95">
        <v>232713</v>
      </c>
      <c r="AB826" s="95">
        <v>255000</v>
      </c>
      <c r="AC826" s="95">
        <v>255000</v>
      </c>
      <c r="AD826" s="95">
        <v>255000</v>
      </c>
      <c r="AE826" s="16">
        <f t="shared" si="391"/>
        <v>0</v>
      </c>
      <c r="AF826" s="33">
        <f t="shared" si="392"/>
        <v>0</v>
      </c>
    </row>
    <row r="827" spans="1:32" ht="12" customHeight="1">
      <c r="A827" s="27">
        <v>6010</v>
      </c>
      <c r="B827" s="28" t="s">
        <v>320</v>
      </c>
      <c r="F827" s="64"/>
      <c r="G827" s="100"/>
      <c r="H827" s="64">
        <v>7185</v>
      </c>
      <c r="I827" s="64">
        <v>7185</v>
      </c>
      <c r="J827" s="64">
        <v>7200</v>
      </c>
      <c r="K827" s="64">
        <v>7200</v>
      </c>
      <c r="L827" s="64">
        <v>7200</v>
      </c>
      <c r="M827" s="64">
        <v>7200</v>
      </c>
      <c r="N827" s="64">
        <v>7200</v>
      </c>
      <c r="O827" s="64">
        <v>7200</v>
      </c>
      <c r="P827" s="64">
        <v>7200</v>
      </c>
      <c r="Q827" s="64">
        <v>7200</v>
      </c>
      <c r="R827" s="64">
        <v>7200</v>
      </c>
      <c r="S827" s="64">
        <v>7200</v>
      </c>
      <c r="T827" s="64">
        <v>7200</v>
      </c>
      <c r="U827" s="64">
        <v>7200</v>
      </c>
      <c r="V827" s="64">
        <v>15147</v>
      </c>
      <c r="W827" s="64">
        <v>15147</v>
      </c>
      <c r="X827" s="64">
        <v>7200</v>
      </c>
      <c r="Y827" s="64">
        <v>7200</v>
      </c>
      <c r="Z827" s="95">
        <v>7200</v>
      </c>
      <c r="AA827" s="95">
        <v>7200</v>
      </c>
      <c r="AB827" s="95">
        <v>7200</v>
      </c>
      <c r="AC827" s="95">
        <v>7200</v>
      </c>
      <c r="AD827" s="95">
        <v>7200</v>
      </c>
      <c r="AE827" s="16">
        <f t="shared" si="391"/>
        <v>0</v>
      </c>
      <c r="AF827" s="33">
        <f t="shared" si="392"/>
        <v>0</v>
      </c>
    </row>
    <row r="828" spans="1:32" s="26" customFormat="1" ht="12" customHeight="1">
      <c r="A828" s="34"/>
      <c r="B828" s="28"/>
      <c r="C828" s="5"/>
      <c r="D828" s="4"/>
      <c r="E828" s="5"/>
      <c r="F828" s="98">
        <f aca="true" t="shared" si="396" ref="F828:N828">SUM(F803:F827)</f>
        <v>330300</v>
      </c>
      <c r="G828" s="98">
        <f t="shared" si="396"/>
        <v>302166</v>
      </c>
      <c r="H828" s="98">
        <f t="shared" si="396"/>
        <v>351785</v>
      </c>
      <c r="I828" s="98">
        <f t="shared" si="396"/>
        <v>350710</v>
      </c>
      <c r="J828" s="98">
        <f t="shared" si="396"/>
        <v>370650</v>
      </c>
      <c r="K828" s="98">
        <f t="shared" si="396"/>
        <v>350114</v>
      </c>
      <c r="L828" s="98">
        <f t="shared" si="396"/>
        <v>361650</v>
      </c>
      <c r="M828" s="98">
        <f t="shared" si="396"/>
        <v>327983</v>
      </c>
      <c r="N828" s="98">
        <f t="shared" si="396"/>
        <v>362150</v>
      </c>
      <c r="O828" s="98">
        <f aca="true" t="shared" si="397" ref="O828:Y828">SUM(O803:O827)</f>
        <v>340912</v>
      </c>
      <c r="P828" s="98">
        <f t="shared" si="397"/>
        <v>351500</v>
      </c>
      <c r="Q828" s="98">
        <f t="shared" si="397"/>
        <v>320309</v>
      </c>
      <c r="R828" s="98">
        <f t="shared" si="397"/>
        <v>347500</v>
      </c>
      <c r="S828" s="98">
        <f t="shared" si="397"/>
        <v>348100</v>
      </c>
      <c r="T828" s="98">
        <f t="shared" si="397"/>
        <v>370600</v>
      </c>
      <c r="U828" s="98">
        <f t="shared" si="397"/>
        <v>362900</v>
      </c>
      <c r="V828" s="98">
        <f t="shared" si="397"/>
        <v>380947</v>
      </c>
      <c r="W828" s="98">
        <f t="shared" si="397"/>
        <v>357415</v>
      </c>
      <c r="X828" s="98">
        <f t="shared" si="397"/>
        <v>386250</v>
      </c>
      <c r="Y828" s="98">
        <f t="shared" si="397"/>
        <v>355545</v>
      </c>
      <c r="Z828" s="141">
        <f>SUM(Z803:Z827)</f>
        <v>381370</v>
      </c>
      <c r="AA828" s="141">
        <v>381370</v>
      </c>
      <c r="AB828" s="141">
        <f>SUM(AB803:AB827)</f>
        <v>381970</v>
      </c>
      <c r="AC828" s="141">
        <f>SUM(AC803:AC827)</f>
        <v>381970</v>
      </c>
      <c r="AD828" s="141">
        <v>378950</v>
      </c>
      <c r="AE828" s="23">
        <f t="shared" si="391"/>
        <v>-3020</v>
      </c>
      <c r="AF828" s="35">
        <f t="shared" si="392"/>
        <v>-0.007906380082205408</v>
      </c>
    </row>
    <row r="829" spans="1:32" s="26" customFormat="1" ht="12" customHeight="1">
      <c r="A829" s="34"/>
      <c r="B829" s="28" t="s">
        <v>415</v>
      </c>
      <c r="C829" s="5"/>
      <c r="D829" s="4"/>
      <c r="E829" s="5"/>
      <c r="F829" s="98">
        <f>SUM(F828+F802)</f>
        <v>414941</v>
      </c>
      <c r="G829" s="98">
        <f>SUM(G828+G802)</f>
        <v>400468</v>
      </c>
      <c r="H829" s="98">
        <f>SUM(H828+H802)</f>
        <v>445135</v>
      </c>
      <c r="I829" s="98">
        <v>469700</v>
      </c>
      <c r="J829" s="98">
        <f aca="true" t="shared" si="398" ref="J829:Z829">J802+J828</f>
        <v>480765.83</v>
      </c>
      <c r="K829" s="98">
        <f t="shared" si="398"/>
        <v>453732</v>
      </c>
      <c r="L829" s="98">
        <f t="shared" si="398"/>
        <v>482550</v>
      </c>
      <c r="M829" s="98">
        <f t="shared" si="398"/>
        <v>415091</v>
      </c>
      <c r="N829" s="98">
        <f t="shared" si="398"/>
        <v>490016</v>
      </c>
      <c r="O829" s="98">
        <f t="shared" si="398"/>
        <v>467260</v>
      </c>
      <c r="P829" s="98">
        <f t="shared" si="398"/>
        <v>483510</v>
      </c>
      <c r="Q829" s="98">
        <f t="shared" si="398"/>
        <v>450167</v>
      </c>
      <c r="R829" s="98">
        <f t="shared" si="398"/>
        <v>488276</v>
      </c>
      <c r="S829" s="98">
        <f t="shared" si="398"/>
        <v>488876</v>
      </c>
      <c r="T829" s="98">
        <f t="shared" si="398"/>
        <v>516410</v>
      </c>
      <c r="U829" s="98">
        <f t="shared" si="398"/>
        <v>507995</v>
      </c>
      <c r="V829" s="98">
        <f t="shared" si="398"/>
        <v>529067</v>
      </c>
      <c r="W829" s="98">
        <f t="shared" si="398"/>
        <v>504359</v>
      </c>
      <c r="X829" s="98">
        <f t="shared" si="398"/>
        <v>530780</v>
      </c>
      <c r="Y829" s="98">
        <f t="shared" si="398"/>
        <v>485327</v>
      </c>
      <c r="Z829" s="141">
        <f t="shared" si="398"/>
        <v>529525</v>
      </c>
      <c r="AA829" s="141">
        <v>543695</v>
      </c>
      <c r="AB829" s="141">
        <f>SUM(AB802+AB828)</f>
        <v>543695</v>
      </c>
      <c r="AC829" s="141">
        <f>SUM(AC802+AC828)</f>
        <v>543695</v>
      </c>
      <c r="AD829" s="141">
        <f>SUM(AD802+AD828)</f>
        <v>544061</v>
      </c>
      <c r="AE829" s="23">
        <f t="shared" si="391"/>
        <v>366</v>
      </c>
      <c r="AF829" s="35">
        <f t="shared" si="392"/>
        <v>0.000673171539190171</v>
      </c>
    </row>
    <row r="830" spans="6:24" ht="12" customHeight="1">
      <c r="F830" s="64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</row>
    <row r="831" spans="1:32" ht="12" customHeight="1">
      <c r="A831" s="82">
        <v>875</v>
      </c>
      <c r="B831" s="83" t="s">
        <v>416</v>
      </c>
      <c r="C831" s="3" t="s">
        <v>1</v>
      </c>
      <c r="D831" s="6" t="s">
        <v>2</v>
      </c>
      <c r="E831" s="6" t="s">
        <v>1</v>
      </c>
      <c r="F831" s="82" t="s">
        <v>2</v>
      </c>
      <c r="G831" s="82" t="s">
        <v>1</v>
      </c>
      <c r="H831" s="82" t="s">
        <v>2</v>
      </c>
      <c r="I831" s="6" t="s">
        <v>1</v>
      </c>
      <c r="J831" s="6" t="s">
        <v>2</v>
      </c>
      <c r="K831" s="6" t="s">
        <v>1</v>
      </c>
      <c r="L831" s="6" t="s">
        <v>2</v>
      </c>
      <c r="M831" s="6" t="s">
        <v>1</v>
      </c>
      <c r="N831" s="6" t="s">
        <v>2</v>
      </c>
      <c r="O831" s="6" t="s">
        <v>1</v>
      </c>
      <c r="P831" s="6" t="s">
        <v>2</v>
      </c>
      <c r="Q831" s="6" t="s">
        <v>1</v>
      </c>
      <c r="R831" s="6" t="s">
        <v>2</v>
      </c>
      <c r="S831" s="6" t="s">
        <v>3</v>
      </c>
      <c r="T831" s="6" t="s">
        <v>2</v>
      </c>
      <c r="U831" s="6" t="s">
        <v>44</v>
      </c>
      <c r="V831" s="6" t="s">
        <v>2</v>
      </c>
      <c r="W831" s="6" t="s">
        <v>44</v>
      </c>
      <c r="X831" s="6" t="s">
        <v>2</v>
      </c>
      <c r="Y831" s="6" t="s">
        <v>1</v>
      </c>
      <c r="Z831" s="6" t="s">
        <v>2</v>
      </c>
      <c r="AA831" s="6" t="s">
        <v>1</v>
      </c>
      <c r="AB831" s="6" t="s">
        <v>2</v>
      </c>
      <c r="AC831" s="3" t="s">
        <v>190</v>
      </c>
      <c r="AD831" s="3" t="s">
        <v>2</v>
      </c>
      <c r="AE831" s="6" t="s">
        <v>4</v>
      </c>
      <c r="AF831" s="7" t="s">
        <v>5</v>
      </c>
    </row>
    <row r="832" spans="1:32" ht="12" customHeight="1">
      <c r="A832" s="82"/>
      <c r="B832" s="83"/>
      <c r="C832" s="3" t="s">
        <v>6</v>
      </c>
      <c r="D832" s="6" t="s">
        <v>7</v>
      </c>
      <c r="E832" s="6" t="s">
        <v>7</v>
      </c>
      <c r="F832" s="82" t="s">
        <v>8</v>
      </c>
      <c r="G832" s="82" t="s">
        <v>8</v>
      </c>
      <c r="H832" s="82" t="s">
        <v>9</v>
      </c>
      <c r="I832" s="6" t="s">
        <v>9</v>
      </c>
      <c r="J832" s="6" t="s">
        <v>10</v>
      </c>
      <c r="K832" s="6" t="s">
        <v>310</v>
      </c>
      <c r="L832" s="6" t="s">
        <v>311</v>
      </c>
      <c r="M832" s="6" t="s">
        <v>311</v>
      </c>
      <c r="N832" s="6" t="s">
        <v>45</v>
      </c>
      <c r="O832" s="6" t="s">
        <v>12</v>
      </c>
      <c r="P832" s="6" t="s">
        <v>46</v>
      </c>
      <c r="Q832" s="6" t="s">
        <v>46</v>
      </c>
      <c r="R832" s="6" t="s">
        <v>47</v>
      </c>
      <c r="S832" s="6" t="s">
        <v>14</v>
      </c>
      <c r="T832" s="6" t="s">
        <v>15</v>
      </c>
      <c r="U832" s="6" t="s">
        <v>15</v>
      </c>
      <c r="V832" s="6" t="s">
        <v>16</v>
      </c>
      <c r="W832" s="6" t="s">
        <v>16</v>
      </c>
      <c r="X832" s="6" t="s">
        <v>17</v>
      </c>
      <c r="Y832" s="6" t="s">
        <v>17</v>
      </c>
      <c r="Z832" s="6" t="s">
        <v>18</v>
      </c>
      <c r="AA832" s="6" t="s">
        <v>18</v>
      </c>
      <c r="AB832" s="6" t="s">
        <v>19</v>
      </c>
      <c r="AC832" s="6" t="s">
        <v>19</v>
      </c>
      <c r="AD832" s="6" t="s">
        <v>441</v>
      </c>
      <c r="AE832" s="6" t="s">
        <v>442</v>
      </c>
      <c r="AF832" s="7" t="s">
        <v>442</v>
      </c>
    </row>
    <row r="833" spans="6:24" ht="12" customHeight="1">
      <c r="F833" s="64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</row>
    <row r="834" spans="1:32" ht="12" customHeight="1">
      <c r="A834" s="27">
        <v>5101</v>
      </c>
      <c r="B834" s="28" t="s">
        <v>417</v>
      </c>
      <c r="F834" s="64">
        <v>40000</v>
      </c>
      <c r="G834" s="64">
        <v>35000</v>
      </c>
      <c r="H834" s="64">
        <v>25000</v>
      </c>
      <c r="I834" s="64">
        <v>20000</v>
      </c>
      <c r="J834" s="64">
        <v>20000</v>
      </c>
      <c r="K834" s="64">
        <v>19811</v>
      </c>
      <c r="L834" s="64">
        <v>20000</v>
      </c>
      <c r="M834" s="64">
        <v>19653</v>
      </c>
      <c r="N834" s="64">
        <v>24000</v>
      </c>
      <c r="O834" s="64">
        <v>16650</v>
      </c>
      <c r="P834" s="64">
        <v>34500</v>
      </c>
      <c r="Q834" s="64">
        <v>30196</v>
      </c>
      <c r="R834" s="64">
        <v>34500</v>
      </c>
      <c r="S834" s="64">
        <v>34500</v>
      </c>
      <c r="T834" s="64">
        <v>34500</v>
      </c>
      <c r="U834" s="64">
        <v>34500</v>
      </c>
      <c r="V834" s="64">
        <v>34500</v>
      </c>
      <c r="W834" s="64">
        <v>24625</v>
      </c>
      <c r="X834" s="64">
        <v>34500</v>
      </c>
      <c r="Y834" s="64">
        <v>25132</v>
      </c>
      <c r="Z834" s="64">
        <v>34500</v>
      </c>
      <c r="AA834" s="64">
        <v>40399</v>
      </c>
      <c r="AB834" s="64">
        <v>34500</v>
      </c>
      <c r="AC834" s="64">
        <v>34500</v>
      </c>
      <c r="AD834" s="64">
        <v>34500</v>
      </c>
      <c r="AE834" s="16">
        <f>SUM(AD834-AB834)</f>
        <v>0</v>
      </c>
      <c r="AF834" s="33">
        <f>SUM(AE834/AB834)</f>
        <v>0</v>
      </c>
    </row>
    <row r="835" spans="1:32" ht="12" customHeight="1">
      <c r="A835" s="27">
        <v>6010</v>
      </c>
      <c r="B835" s="28" t="s">
        <v>320</v>
      </c>
      <c r="F835" s="64"/>
      <c r="G835" s="64"/>
      <c r="H835" s="64">
        <v>375</v>
      </c>
      <c r="I835" s="64">
        <v>375</v>
      </c>
      <c r="J835" s="64">
        <v>300</v>
      </c>
      <c r="K835" s="64">
        <v>300</v>
      </c>
      <c r="L835" s="64">
        <v>300</v>
      </c>
      <c r="M835" s="64">
        <v>0</v>
      </c>
      <c r="N835" s="64">
        <v>300</v>
      </c>
      <c r="O835" s="64">
        <v>334</v>
      </c>
      <c r="P835" s="64">
        <v>500</v>
      </c>
      <c r="Q835" s="64">
        <v>500</v>
      </c>
      <c r="R835" s="64">
        <v>500</v>
      </c>
      <c r="S835" s="64">
        <v>500</v>
      </c>
      <c r="T835" s="64">
        <v>500</v>
      </c>
      <c r="U835" s="64">
        <v>500</v>
      </c>
      <c r="V835" s="64">
        <v>1035</v>
      </c>
      <c r="W835" s="64">
        <v>1035</v>
      </c>
      <c r="X835" s="64">
        <v>1035</v>
      </c>
      <c r="Y835" s="64">
        <v>1035</v>
      </c>
      <c r="Z835" s="64">
        <v>1035</v>
      </c>
      <c r="AA835" s="64">
        <v>1035</v>
      </c>
      <c r="AB835" s="64">
        <v>1035</v>
      </c>
      <c r="AC835" s="64">
        <v>1035</v>
      </c>
      <c r="AD835" s="64">
        <v>1035</v>
      </c>
      <c r="AE835" s="16">
        <f>SUM(AD835-AB835)</f>
        <v>0</v>
      </c>
      <c r="AF835" s="33">
        <f>SUM(AE835/AB835)</f>
        <v>0</v>
      </c>
    </row>
    <row r="836" spans="1:32" s="26" customFormat="1" ht="12" customHeight="1">
      <c r="A836" s="34"/>
      <c r="B836" s="28" t="s">
        <v>418</v>
      </c>
      <c r="C836" s="5"/>
      <c r="D836" s="4"/>
      <c r="E836" s="5"/>
      <c r="F836" s="98">
        <f aca="true" t="shared" si="399" ref="F836:L836">SUM(F834:F835)</f>
        <v>40000</v>
      </c>
      <c r="G836" s="98">
        <f t="shared" si="399"/>
        <v>35000</v>
      </c>
      <c r="H836" s="98">
        <f t="shared" si="399"/>
        <v>25375</v>
      </c>
      <c r="I836" s="98">
        <f t="shared" si="399"/>
        <v>20375</v>
      </c>
      <c r="J836" s="98">
        <f t="shared" si="399"/>
        <v>20300</v>
      </c>
      <c r="K836" s="98">
        <f t="shared" si="399"/>
        <v>20111</v>
      </c>
      <c r="L836" s="98">
        <f t="shared" si="399"/>
        <v>20300</v>
      </c>
      <c r="M836" s="98">
        <f aca="true" t="shared" si="400" ref="M836:X836">SUM(M834:M835)</f>
        <v>19653</v>
      </c>
      <c r="N836" s="98">
        <f t="shared" si="400"/>
        <v>24300</v>
      </c>
      <c r="O836" s="98">
        <f t="shared" si="400"/>
        <v>16984</v>
      </c>
      <c r="P836" s="98">
        <f t="shared" si="400"/>
        <v>35000</v>
      </c>
      <c r="Q836" s="98">
        <f t="shared" si="400"/>
        <v>30696</v>
      </c>
      <c r="R836" s="98">
        <f t="shared" si="400"/>
        <v>35000</v>
      </c>
      <c r="S836" s="98">
        <f t="shared" si="400"/>
        <v>35000</v>
      </c>
      <c r="T836" s="98">
        <f t="shared" si="400"/>
        <v>35000</v>
      </c>
      <c r="U836" s="98">
        <f t="shared" si="400"/>
        <v>35000</v>
      </c>
      <c r="V836" s="98">
        <f t="shared" si="400"/>
        <v>35535</v>
      </c>
      <c r="W836" s="98">
        <f t="shared" si="400"/>
        <v>25660</v>
      </c>
      <c r="X836" s="98">
        <f t="shared" si="400"/>
        <v>35535</v>
      </c>
      <c r="Y836" s="98">
        <f aca="true" t="shared" si="401" ref="Y836:AD836">SUM(Y834:Y835)</f>
        <v>26167</v>
      </c>
      <c r="Z836" s="98">
        <f t="shared" si="401"/>
        <v>35535</v>
      </c>
      <c r="AA836" s="98">
        <f t="shared" si="401"/>
        <v>41434</v>
      </c>
      <c r="AB836" s="98">
        <f t="shared" si="401"/>
        <v>35535</v>
      </c>
      <c r="AC836" s="98">
        <f t="shared" si="401"/>
        <v>35535</v>
      </c>
      <c r="AD836" s="98">
        <f t="shared" si="401"/>
        <v>35535</v>
      </c>
      <c r="AE836" s="23">
        <f>SUM(AD836-AB836)</f>
        <v>0</v>
      </c>
      <c r="AF836" s="35">
        <f>SUM(AE836/AB836)</f>
        <v>0</v>
      </c>
    </row>
    <row r="837" spans="6:24" ht="12" customHeight="1">
      <c r="F837" s="64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</row>
    <row r="838" spans="6:24" ht="12" customHeight="1">
      <c r="F838" s="64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</row>
    <row r="839" spans="1:32" ht="12" customHeight="1">
      <c r="A839" s="82">
        <v>750</v>
      </c>
      <c r="B839" s="83" t="s">
        <v>419</v>
      </c>
      <c r="C839" s="3" t="s">
        <v>1</v>
      </c>
      <c r="D839" s="6" t="s">
        <v>2</v>
      </c>
      <c r="E839" s="6" t="s">
        <v>1</v>
      </c>
      <c r="F839" s="82" t="s">
        <v>2</v>
      </c>
      <c r="G839" s="82" t="s">
        <v>1</v>
      </c>
      <c r="H839" s="82" t="s">
        <v>2</v>
      </c>
      <c r="I839" s="6" t="s">
        <v>1</v>
      </c>
      <c r="J839" s="6" t="s">
        <v>2</v>
      </c>
      <c r="K839" s="6" t="s">
        <v>1</v>
      </c>
      <c r="L839" s="6" t="s">
        <v>2</v>
      </c>
      <c r="M839" s="6" t="s">
        <v>1</v>
      </c>
      <c r="N839" s="6" t="s">
        <v>2</v>
      </c>
      <c r="O839" s="6" t="s">
        <v>1</v>
      </c>
      <c r="P839" s="6" t="s">
        <v>2</v>
      </c>
      <c r="Q839" s="6" t="s">
        <v>1</v>
      </c>
      <c r="R839" s="6" t="s">
        <v>2</v>
      </c>
      <c r="S839" s="6" t="s">
        <v>3</v>
      </c>
      <c r="T839" s="6" t="s">
        <v>2</v>
      </c>
      <c r="U839" s="6" t="s">
        <v>44</v>
      </c>
      <c r="V839" s="6" t="s">
        <v>2</v>
      </c>
      <c r="W839" s="6" t="s">
        <v>44</v>
      </c>
      <c r="X839" s="6" t="s">
        <v>2</v>
      </c>
      <c r="Y839" s="6" t="s">
        <v>1</v>
      </c>
      <c r="Z839" s="6" t="s">
        <v>2</v>
      </c>
      <c r="AA839" s="6" t="s">
        <v>1</v>
      </c>
      <c r="AB839" s="6" t="s">
        <v>2</v>
      </c>
      <c r="AC839" s="3" t="s">
        <v>190</v>
      </c>
      <c r="AD839" s="3" t="s">
        <v>2</v>
      </c>
      <c r="AE839" s="6" t="s">
        <v>4</v>
      </c>
      <c r="AF839" s="7" t="s">
        <v>5</v>
      </c>
    </row>
    <row r="840" spans="1:32" ht="12" customHeight="1">
      <c r="A840" s="82"/>
      <c r="B840" s="83"/>
      <c r="C840" s="3" t="s">
        <v>6</v>
      </c>
      <c r="D840" s="6" t="s">
        <v>7</v>
      </c>
      <c r="E840" s="6" t="s">
        <v>7</v>
      </c>
      <c r="F840" s="82" t="s">
        <v>8</v>
      </c>
      <c r="G840" s="82" t="s">
        <v>8</v>
      </c>
      <c r="H840" s="82" t="s">
        <v>9</v>
      </c>
      <c r="I840" s="6" t="s">
        <v>9</v>
      </c>
      <c r="J840" s="6" t="s">
        <v>10</v>
      </c>
      <c r="K840" s="6" t="s">
        <v>310</v>
      </c>
      <c r="L840" s="6" t="s">
        <v>311</v>
      </c>
      <c r="M840" s="6" t="s">
        <v>311</v>
      </c>
      <c r="N840" s="6" t="s">
        <v>45</v>
      </c>
      <c r="O840" s="6" t="s">
        <v>12</v>
      </c>
      <c r="P840" s="6" t="s">
        <v>46</v>
      </c>
      <c r="Q840" s="6" t="s">
        <v>46</v>
      </c>
      <c r="R840" s="6" t="s">
        <v>47</v>
      </c>
      <c r="S840" s="6" t="s">
        <v>14</v>
      </c>
      <c r="T840" s="6" t="s">
        <v>15</v>
      </c>
      <c r="U840" s="6" t="s">
        <v>15</v>
      </c>
      <c r="V840" s="6" t="s">
        <v>16</v>
      </c>
      <c r="W840" s="6" t="s">
        <v>16</v>
      </c>
      <c r="X840" s="6" t="s">
        <v>17</v>
      </c>
      <c r="Y840" s="6" t="s">
        <v>17</v>
      </c>
      <c r="Z840" s="6" t="s">
        <v>18</v>
      </c>
      <c r="AA840" s="6" t="s">
        <v>18</v>
      </c>
      <c r="AB840" s="6" t="s">
        <v>19</v>
      </c>
      <c r="AC840" s="6" t="s">
        <v>19</v>
      </c>
      <c r="AD840" s="6" t="s">
        <v>441</v>
      </c>
      <c r="AE840" s="6" t="s">
        <v>442</v>
      </c>
      <c r="AF840" s="7" t="s">
        <v>442</v>
      </c>
    </row>
    <row r="841" spans="1:24" ht="12" customHeight="1">
      <c r="A841" s="134"/>
      <c r="B841" s="135"/>
      <c r="F841" s="134"/>
      <c r="G841" s="134"/>
      <c r="H841" s="134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</row>
    <row r="842" spans="1:32" ht="12" customHeight="1">
      <c r="A842" s="134">
        <v>4001</v>
      </c>
      <c r="B842" s="142" t="s">
        <v>420</v>
      </c>
      <c r="F842" s="134"/>
      <c r="G842" s="134"/>
      <c r="H842" s="134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>
        <v>0</v>
      </c>
      <c r="W842" s="137"/>
      <c r="X842" s="124">
        <v>2500</v>
      </c>
      <c r="Y842" s="124">
        <v>2842</v>
      </c>
      <c r="Z842" s="124">
        <v>0</v>
      </c>
      <c r="AA842" s="124">
        <v>0</v>
      </c>
      <c r="AB842" s="124">
        <v>0</v>
      </c>
      <c r="AC842" s="124"/>
      <c r="AD842" s="124"/>
      <c r="AE842" s="16">
        <f aca="true" t="shared" si="402" ref="AE842:AE849">SUM(AB842-Z842)</f>
        <v>0</v>
      </c>
      <c r="AF842" s="33"/>
    </row>
    <row r="843" spans="1:32" ht="12" customHeight="1">
      <c r="A843" s="134">
        <v>4002</v>
      </c>
      <c r="B843" s="142" t="s">
        <v>421</v>
      </c>
      <c r="F843" s="134"/>
      <c r="G843" s="134"/>
      <c r="H843" s="134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>
        <v>0</v>
      </c>
      <c r="W843" s="137"/>
      <c r="X843" s="124">
        <v>50000</v>
      </c>
      <c r="Y843" s="124">
        <v>28762</v>
      </c>
      <c r="Z843" s="124">
        <v>0</v>
      </c>
      <c r="AA843" s="124">
        <v>0</v>
      </c>
      <c r="AB843" s="124">
        <v>0</v>
      </c>
      <c r="AC843" s="124"/>
      <c r="AD843" s="124"/>
      <c r="AE843" s="16">
        <f t="shared" si="402"/>
        <v>0</v>
      </c>
      <c r="AF843" s="33"/>
    </row>
    <row r="844" spans="1:32" ht="12" customHeight="1">
      <c r="A844" s="134">
        <v>4003</v>
      </c>
      <c r="B844" s="142" t="s">
        <v>422</v>
      </c>
      <c r="F844" s="134"/>
      <c r="G844" s="134"/>
      <c r="H844" s="134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>
        <v>0</v>
      </c>
      <c r="W844" s="137"/>
      <c r="X844" s="124">
        <v>5000</v>
      </c>
      <c r="Y844" s="124">
        <v>6426</v>
      </c>
      <c r="Z844" s="124">
        <v>0</v>
      </c>
      <c r="AA844" s="124">
        <v>0</v>
      </c>
      <c r="AB844" s="124">
        <v>0</v>
      </c>
      <c r="AC844" s="124"/>
      <c r="AD844" s="124"/>
      <c r="AE844" s="16">
        <f t="shared" si="402"/>
        <v>0</v>
      </c>
      <c r="AF844" s="33"/>
    </row>
    <row r="845" spans="1:32" ht="12" customHeight="1">
      <c r="A845" s="134">
        <v>4004</v>
      </c>
      <c r="B845" s="5" t="s">
        <v>423</v>
      </c>
      <c r="F845" s="134"/>
      <c r="G845" s="134"/>
      <c r="H845" s="134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>
        <v>0</v>
      </c>
      <c r="W845" s="137"/>
      <c r="X845" s="124">
        <v>15000</v>
      </c>
      <c r="Y845" s="124">
        <v>4362</v>
      </c>
      <c r="Z845" s="124">
        <v>0</v>
      </c>
      <c r="AA845" s="124">
        <v>0</v>
      </c>
      <c r="AB845" s="124">
        <v>0</v>
      </c>
      <c r="AC845" s="124"/>
      <c r="AD845" s="124"/>
      <c r="AE845" s="16">
        <f t="shared" si="402"/>
        <v>0</v>
      </c>
      <c r="AF845" s="33"/>
    </row>
    <row r="846" spans="1:32" ht="12" customHeight="1">
      <c r="A846" s="134">
        <v>4005</v>
      </c>
      <c r="B846" s="5" t="s">
        <v>424</v>
      </c>
      <c r="F846" s="134"/>
      <c r="G846" s="134"/>
      <c r="H846" s="134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>
        <v>0</v>
      </c>
      <c r="W846" s="137"/>
      <c r="X846" s="124">
        <v>2500</v>
      </c>
      <c r="Y846" s="124">
        <v>239</v>
      </c>
      <c r="Z846" s="124">
        <v>0</v>
      </c>
      <c r="AA846" s="124">
        <v>0</v>
      </c>
      <c r="AB846" s="124">
        <v>0</v>
      </c>
      <c r="AC846" s="124"/>
      <c r="AD846" s="124"/>
      <c r="AE846" s="16">
        <f t="shared" si="402"/>
        <v>0</v>
      </c>
      <c r="AF846" s="33"/>
    </row>
    <row r="847" spans="1:32" ht="12" customHeight="1">
      <c r="A847" s="134">
        <v>4006</v>
      </c>
      <c r="B847" s="142" t="s">
        <v>425</v>
      </c>
      <c r="F847" s="134"/>
      <c r="G847" s="134"/>
      <c r="H847" s="134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>
        <v>0</v>
      </c>
      <c r="W847" s="137"/>
      <c r="X847" s="124">
        <v>1000</v>
      </c>
      <c r="Y847" s="124">
        <v>0</v>
      </c>
      <c r="Z847" s="124">
        <v>0</v>
      </c>
      <c r="AA847" s="124">
        <v>0</v>
      </c>
      <c r="AB847" s="124">
        <v>0</v>
      </c>
      <c r="AC847" s="124"/>
      <c r="AD847" s="124"/>
      <c r="AE847" s="16">
        <f t="shared" si="402"/>
        <v>0</v>
      </c>
      <c r="AF847" s="33"/>
    </row>
    <row r="848" spans="1:32" ht="12" customHeight="1">
      <c r="A848" s="27">
        <v>4007</v>
      </c>
      <c r="B848" s="5" t="s">
        <v>426</v>
      </c>
      <c r="F848" s="64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37">
        <v>0</v>
      </c>
      <c r="W848" s="100"/>
      <c r="X848" s="124">
        <v>12000</v>
      </c>
      <c r="Y848" s="124">
        <v>0</v>
      </c>
      <c r="Z848" s="124">
        <v>0</v>
      </c>
      <c r="AA848" s="124">
        <v>0</v>
      </c>
      <c r="AB848" s="124">
        <v>0</v>
      </c>
      <c r="AC848" s="124"/>
      <c r="AD848" s="124"/>
      <c r="AE848" s="16">
        <f t="shared" si="402"/>
        <v>0</v>
      </c>
      <c r="AF848" s="33"/>
    </row>
    <row r="849" spans="1:32" s="26" customFormat="1" ht="12" customHeight="1">
      <c r="A849" s="34"/>
      <c r="B849" s="28" t="s">
        <v>427</v>
      </c>
      <c r="C849" s="5"/>
      <c r="D849" s="4"/>
      <c r="E849" s="5"/>
      <c r="F849" s="98"/>
      <c r="G849" s="131"/>
      <c r="H849" s="131"/>
      <c r="I849" s="131"/>
      <c r="J849" s="131"/>
      <c r="K849" s="131"/>
      <c r="L849" s="131"/>
      <c r="M849" s="131"/>
      <c r="N849" s="131"/>
      <c r="O849" s="131"/>
      <c r="P849" s="131"/>
      <c r="Q849" s="131"/>
      <c r="R849" s="131"/>
      <c r="S849" s="131"/>
      <c r="T849" s="131"/>
      <c r="U849" s="131"/>
      <c r="V849" s="131"/>
      <c r="W849" s="131"/>
      <c r="X849" s="143">
        <f>SUM(X842:X848)</f>
        <v>88000</v>
      </c>
      <c r="Y849" s="143">
        <f>SUM(Y842:Y848)</f>
        <v>42631</v>
      </c>
      <c r="Z849" s="143">
        <f>SUM(Z842:Z848)</f>
        <v>0</v>
      </c>
      <c r="AA849" s="143">
        <f>SUM(AA842:AA848)</f>
        <v>0</v>
      </c>
      <c r="AB849" s="143">
        <f>SUM(AB842:AB848)</f>
        <v>0</v>
      </c>
      <c r="AC849" s="143"/>
      <c r="AD849" s="143"/>
      <c r="AE849" s="23">
        <f t="shared" si="402"/>
        <v>0</v>
      </c>
      <c r="AF849" s="35"/>
    </row>
    <row r="850" spans="6:32" ht="12" customHeight="1">
      <c r="F850" s="64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43"/>
      <c r="Y850" s="143"/>
      <c r="Z850" s="143"/>
      <c r="AA850" s="143"/>
      <c r="AB850" s="143"/>
      <c r="AC850" s="143"/>
      <c r="AD850" s="143"/>
      <c r="AE850" s="144"/>
      <c r="AF850" s="145"/>
    </row>
    <row r="851" spans="1:32" ht="12" customHeight="1">
      <c r="A851" s="82" t="s">
        <v>428</v>
      </c>
      <c r="B851" s="83" t="s">
        <v>429</v>
      </c>
      <c r="C851" s="3" t="s">
        <v>1</v>
      </c>
      <c r="D851" s="6" t="s">
        <v>2</v>
      </c>
      <c r="E851" s="6" t="s">
        <v>1</v>
      </c>
      <c r="F851" s="82" t="s">
        <v>2</v>
      </c>
      <c r="G851" s="82" t="s">
        <v>1</v>
      </c>
      <c r="H851" s="82" t="s">
        <v>2</v>
      </c>
      <c r="I851" s="6" t="s">
        <v>1</v>
      </c>
      <c r="J851" s="6" t="s">
        <v>2</v>
      </c>
      <c r="K851" s="6" t="s">
        <v>1</v>
      </c>
      <c r="L851" s="6" t="s">
        <v>2</v>
      </c>
      <c r="M851" s="6" t="s">
        <v>1</v>
      </c>
      <c r="N851" s="6" t="s">
        <v>2</v>
      </c>
      <c r="O851" s="6" t="s">
        <v>1</v>
      </c>
      <c r="P851" s="6" t="s">
        <v>2</v>
      </c>
      <c r="Q851" s="6" t="s">
        <v>1</v>
      </c>
      <c r="R851" s="6" t="s">
        <v>2</v>
      </c>
      <c r="S851" s="6" t="s">
        <v>3</v>
      </c>
      <c r="T851" s="6" t="s">
        <v>2</v>
      </c>
      <c r="U851" s="6" t="s">
        <v>44</v>
      </c>
      <c r="V851" s="6" t="s">
        <v>2</v>
      </c>
      <c r="W851" s="6" t="s">
        <v>44</v>
      </c>
      <c r="X851" s="6" t="s">
        <v>2</v>
      </c>
      <c r="Y851" s="6" t="s">
        <v>1</v>
      </c>
      <c r="Z851" s="6" t="s">
        <v>2</v>
      </c>
      <c r="AA851" s="6" t="s">
        <v>1</v>
      </c>
      <c r="AB851" s="6" t="s">
        <v>2</v>
      </c>
      <c r="AC851" s="3" t="s">
        <v>190</v>
      </c>
      <c r="AD851" s="3" t="s">
        <v>2</v>
      </c>
      <c r="AE851" s="6" t="s">
        <v>4</v>
      </c>
      <c r="AF851" s="7" t="s">
        <v>5</v>
      </c>
    </row>
    <row r="852" spans="1:32" ht="12" customHeight="1">
      <c r="A852" s="82"/>
      <c r="B852" s="83"/>
      <c r="C852" s="3" t="s">
        <v>6</v>
      </c>
      <c r="D852" s="6" t="s">
        <v>7</v>
      </c>
      <c r="E852" s="6" t="s">
        <v>7</v>
      </c>
      <c r="F852" s="82" t="s">
        <v>8</v>
      </c>
      <c r="G852" s="82" t="s">
        <v>8</v>
      </c>
      <c r="H852" s="82" t="s">
        <v>9</v>
      </c>
      <c r="I852" s="6" t="s">
        <v>9</v>
      </c>
      <c r="J852" s="6" t="s">
        <v>10</v>
      </c>
      <c r="K852" s="6" t="s">
        <v>310</v>
      </c>
      <c r="L852" s="6" t="s">
        <v>311</v>
      </c>
      <c r="M852" s="6" t="s">
        <v>311</v>
      </c>
      <c r="N852" s="6" t="s">
        <v>45</v>
      </c>
      <c r="O852" s="6" t="s">
        <v>12</v>
      </c>
      <c r="P852" s="6" t="s">
        <v>46</v>
      </c>
      <c r="Q852" s="6" t="s">
        <v>46</v>
      </c>
      <c r="R852" s="6" t="s">
        <v>47</v>
      </c>
      <c r="S852" s="6" t="s">
        <v>14</v>
      </c>
      <c r="T852" s="6" t="s">
        <v>15</v>
      </c>
      <c r="U852" s="6" t="s">
        <v>15</v>
      </c>
      <c r="V852" s="6" t="s">
        <v>16</v>
      </c>
      <c r="W852" s="6" t="s">
        <v>16</v>
      </c>
      <c r="X852" s="6" t="s">
        <v>17</v>
      </c>
      <c r="Y852" s="6" t="s">
        <v>17</v>
      </c>
      <c r="Z852" s="6" t="s">
        <v>18</v>
      </c>
      <c r="AA852" s="6" t="s">
        <v>18</v>
      </c>
      <c r="AB852" s="6" t="s">
        <v>19</v>
      </c>
      <c r="AC852" s="6" t="s">
        <v>19</v>
      </c>
      <c r="AD852" s="6" t="s">
        <v>441</v>
      </c>
      <c r="AE852" s="6" t="s">
        <v>442</v>
      </c>
      <c r="AF852" s="7" t="s">
        <v>442</v>
      </c>
    </row>
    <row r="853" spans="1:32" s="26" customFormat="1" ht="12" customHeight="1">
      <c r="A853" s="34"/>
      <c r="B853" s="28"/>
      <c r="C853" s="5"/>
      <c r="D853" s="4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146">
        <v>206688</v>
      </c>
      <c r="Y853" s="146">
        <v>206688</v>
      </c>
      <c r="Z853" s="146">
        <v>222839</v>
      </c>
      <c r="AA853" s="146">
        <v>222839</v>
      </c>
      <c r="AB853" s="146">
        <v>0</v>
      </c>
      <c r="AC853" s="146"/>
      <c r="AD853" s="146"/>
      <c r="AE853" s="23">
        <f>SUM(AD853-AB853)</f>
        <v>0</v>
      </c>
      <c r="AF853" s="35"/>
    </row>
    <row r="854" spans="1:32" ht="12" customHeight="1">
      <c r="A854" s="82" t="s">
        <v>430</v>
      </c>
      <c r="B854" s="83" t="s">
        <v>431</v>
      </c>
      <c r="C854" s="3" t="s">
        <v>1</v>
      </c>
      <c r="D854" s="6" t="s">
        <v>2</v>
      </c>
      <c r="E854" s="6" t="s">
        <v>1</v>
      </c>
      <c r="F854" s="82" t="s">
        <v>2</v>
      </c>
      <c r="G854" s="82" t="s">
        <v>1</v>
      </c>
      <c r="H854" s="82" t="s">
        <v>2</v>
      </c>
      <c r="I854" s="6" t="s">
        <v>1</v>
      </c>
      <c r="J854" s="6" t="s">
        <v>2</v>
      </c>
      <c r="K854" s="6" t="s">
        <v>1</v>
      </c>
      <c r="L854" s="6" t="s">
        <v>2</v>
      </c>
      <c r="M854" s="6" t="s">
        <v>1</v>
      </c>
      <c r="N854" s="6" t="s">
        <v>2</v>
      </c>
      <c r="O854" s="6" t="s">
        <v>1</v>
      </c>
      <c r="P854" s="6" t="s">
        <v>2</v>
      </c>
      <c r="Q854" s="6" t="s">
        <v>1</v>
      </c>
      <c r="R854" s="6" t="s">
        <v>2</v>
      </c>
      <c r="S854" s="6" t="s">
        <v>3</v>
      </c>
      <c r="T854" s="6" t="s">
        <v>2</v>
      </c>
      <c r="U854" s="6" t="s">
        <v>44</v>
      </c>
      <c r="V854" s="6" t="s">
        <v>2</v>
      </c>
      <c r="W854" s="6" t="s">
        <v>44</v>
      </c>
      <c r="X854" s="6" t="s">
        <v>2</v>
      </c>
      <c r="Y854" s="6" t="s">
        <v>1</v>
      </c>
      <c r="Z854" s="6" t="s">
        <v>2</v>
      </c>
      <c r="AA854" s="6" t="s">
        <v>1</v>
      </c>
      <c r="AB854" s="6" t="s">
        <v>2</v>
      </c>
      <c r="AC854" s="3" t="s">
        <v>190</v>
      </c>
      <c r="AD854" s="3" t="s">
        <v>2</v>
      </c>
      <c r="AE854" s="6" t="s">
        <v>4</v>
      </c>
      <c r="AF854" s="7" t="s">
        <v>5</v>
      </c>
    </row>
    <row r="855" spans="1:32" ht="12" customHeight="1">
      <c r="A855" s="82"/>
      <c r="B855" s="83"/>
      <c r="C855" s="3" t="s">
        <v>6</v>
      </c>
      <c r="D855" s="6" t="s">
        <v>7</v>
      </c>
      <c r="E855" s="6" t="s">
        <v>7</v>
      </c>
      <c r="F855" s="82" t="s">
        <v>8</v>
      </c>
      <c r="G855" s="82" t="s">
        <v>8</v>
      </c>
      <c r="H855" s="82" t="s">
        <v>9</v>
      </c>
      <c r="I855" s="6" t="s">
        <v>9</v>
      </c>
      <c r="J855" s="6" t="s">
        <v>10</v>
      </c>
      <c r="K855" s="6" t="s">
        <v>310</v>
      </c>
      <c r="L855" s="6" t="s">
        <v>311</v>
      </c>
      <c r="M855" s="6" t="s">
        <v>311</v>
      </c>
      <c r="N855" s="6" t="s">
        <v>45</v>
      </c>
      <c r="O855" s="6" t="s">
        <v>12</v>
      </c>
      <c r="P855" s="6" t="s">
        <v>46</v>
      </c>
      <c r="Q855" s="6" t="s">
        <v>46</v>
      </c>
      <c r="R855" s="6" t="s">
        <v>47</v>
      </c>
      <c r="S855" s="6" t="s">
        <v>14</v>
      </c>
      <c r="T855" s="6" t="s">
        <v>15</v>
      </c>
      <c r="U855" s="6" t="s">
        <v>15</v>
      </c>
      <c r="V855" s="6" t="s">
        <v>16</v>
      </c>
      <c r="W855" s="6" t="s">
        <v>16</v>
      </c>
      <c r="X855" s="6" t="s">
        <v>17</v>
      </c>
      <c r="Y855" s="6" t="s">
        <v>17</v>
      </c>
      <c r="Z855" s="6" t="s">
        <v>18</v>
      </c>
      <c r="AA855" s="6" t="s">
        <v>18</v>
      </c>
      <c r="AB855" s="6" t="s">
        <v>19</v>
      </c>
      <c r="AC855" s="6" t="s">
        <v>19</v>
      </c>
      <c r="AD855" s="6" t="s">
        <v>441</v>
      </c>
      <c r="AE855" s="6" t="s">
        <v>442</v>
      </c>
      <c r="AF855" s="7" t="s">
        <v>442</v>
      </c>
    </row>
    <row r="856" spans="1:32" s="150" customFormat="1" ht="12" customHeight="1">
      <c r="A856" s="147"/>
      <c r="B856" s="148"/>
      <c r="C856" s="149"/>
      <c r="D856" s="149"/>
      <c r="E856" s="149"/>
      <c r="F856" s="149"/>
      <c r="G856" s="149"/>
      <c r="H856" s="149"/>
      <c r="I856" s="149"/>
      <c r="J856" s="149"/>
      <c r="K856" s="149"/>
      <c r="L856" s="149"/>
      <c r="M856" s="149"/>
      <c r="N856" s="149"/>
      <c r="O856" s="149"/>
      <c r="P856" s="149"/>
      <c r="Q856" s="149"/>
      <c r="R856" s="149"/>
      <c r="S856" s="149"/>
      <c r="T856" s="149"/>
      <c r="U856" s="149"/>
      <c r="V856" s="149"/>
      <c r="W856" s="144">
        <f>SUM(W849+W836+W829+W786+W751+W722+W700+W672)</f>
        <v>2111028</v>
      </c>
      <c r="X856" s="144">
        <f>SUM(X849+X836+X829+X786+X751+X722+X700+X672)</f>
        <v>2599498.983355</v>
      </c>
      <c r="Y856" s="144">
        <f aca="true" t="shared" si="403" ref="Y856:AD856">SUM(Y849+Y836+Y829+Y785+Y751+Y722+Y700+Y672)</f>
        <v>2255296.3</v>
      </c>
      <c r="Z856" s="144">
        <f t="shared" si="403"/>
        <v>2329181.222425</v>
      </c>
      <c r="AA856" s="144">
        <f t="shared" si="403"/>
        <v>2309250</v>
      </c>
      <c r="AB856" s="144">
        <f t="shared" si="403"/>
        <v>2893594.8615200003</v>
      </c>
      <c r="AC856" s="144">
        <f t="shared" si="403"/>
        <v>2895460.79552</v>
      </c>
      <c r="AD856" s="144">
        <f t="shared" si="403"/>
        <v>2911759.969625</v>
      </c>
      <c r="AE856" s="23">
        <f>SUM(AD856-AB856)</f>
        <v>18165.108104999643</v>
      </c>
      <c r="AF856" s="35">
        <f>SUM(AE856/AB856)</f>
        <v>0.006277695729476636</v>
      </c>
    </row>
    <row r="858" spans="1:32" ht="12" customHeight="1">
      <c r="A858" s="82" t="s">
        <v>432</v>
      </c>
      <c r="B858" s="83" t="s">
        <v>433</v>
      </c>
      <c r="C858" s="3" t="s">
        <v>1</v>
      </c>
      <c r="D858" s="6" t="s">
        <v>2</v>
      </c>
      <c r="E858" s="6" t="s">
        <v>1</v>
      </c>
      <c r="F858" s="82" t="s">
        <v>2</v>
      </c>
      <c r="G858" s="82" t="s">
        <v>1</v>
      </c>
      <c r="H858" s="82" t="s">
        <v>2</v>
      </c>
      <c r="I858" s="6" t="s">
        <v>1</v>
      </c>
      <c r="J858" s="6" t="s">
        <v>2</v>
      </c>
      <c r="K858" s="6" t="s">
        <v>1</v>
      </c>
      <c r="L858" s="6" t="s">
        <v>2</v>
      </c>
      <c r="M858" s="6" t="s">
        <v>1</v>
      </c>
      <c r="N858" s="6" t="s">
        <v>2</v>
      </c>
      <c r="O858" s="6" t="s">
        <v>1</v>
      </c>
      <c r="P858" s="6" t="s">
        <v>2</v>
      </c>
      <c r="Q858" s="6" t="s">
        <v>1</v>
      </c>
      <c r="R858" s="6" t="s">
        <v>2</v>
      </c>
      <c r="S858" s="6" t="s">
        <v>3</v>
      </c>
      <c r="T858" s="6" t="s">
        <v>2</v>
      </c>
      <c r="U858" s="6" t="s">
        <v>44</v>
      </c>
      <c r="V858" s="6" t="s">
        <v>2</v>
      </c>
      <c r="W858" s="6" t="s">
        <v>44</v>
      </c>
      <c r="X858" s="6" t="s">
        <v>2</v>
      </c>
      <c r="Y858" s="6" t="s">
        <v>1</v>
      </c>
      <c r="Z858" s="6" t="s">
        <v>2</v>
      </c>
      <c r="AA858" s="6" t="s">
        <v>1</v>
      </c>
      <c r="AB858" s="6" t="s">
        <v>2</v>
      </c>
      <c r="AC858" s="3" t="s">
        <v>190</v>
      </c>
      <c r="AD858" s="3" t="s">
        <v>2</v>
      </c>
      <c r="AE858" s="6" t="s">
        <v>4</v>
      </c>
      <c r="AF858" s="7" t="s">
        <v>5</v>
      </c>
    </row>
    <row r="859" spans="1:32" ht="12" customHeight="1">
      <c r="A859" s="82"/>
      <c r="B859" s="83"/>
      <c r="C859" s="3" t="s">
        <v>6</v>
      </c>
      <c r="D859" s="6" t="s">
        <v>7</v>
      </c>
      <c r="E859" s="6" t="s">
        <v>7</v>
      </c>
      <c r="F859" s="82" t="s">
        <v>8</v>
      </c>
      <c r="G859" s="82" t="s">
        <v>8</v>
      </c>
      <c r="H859" s="82" t="s">
        <v>9</v>
      </c>
      <c r="I859" s="6" t="s">
        <v>9</v>
      </c>
      <c r="J859" s="6" t="s">
        <v>10</v>
      </c>
      <c r="K859" s="6" t="s">
        <v>310</v>
      </c>
      <c r="L859" s="6" t="s">
        <v>311</v>
      </c>
      <c r="M859" s="6" t="s">
        <v>311</v>
      </c>
      <c r="N859" s="6" t="s">
        <v>45</v>
      </c>
      <c r="O859" s="6" t="s">
        <v>12</v>
      </c>
      <c r="P859" s="6" t="s">
        <v>46</v>
      </c>
      <c r="Q859" s="6" t="s">
        <v>46</v>
      </c>
      <c r="R859" s="6" t="s">
        <v>47</v>
      </c>
      <c r="S859" s="6" t="s">
        <v>14</v>
      </c>
      <c r="T859" s="6" t="s">
        <v>15</v>
      </c>
      <c r="U859" s="6" t="s">
        <v>15</v>
      </c>
      <c r="V859" s="6" t="s">
        <v>16</v>
      </c>
      <c r="W859" s="6" t="s">
        <v>16</v>
      </c>
      <c r="X859" s="6" t="s">
        <v>17</v>
      </c>
      <c r="Y859" s="6" t="s">
        <v>17</v>
      </c>
      <c r="Z859" s="6" t="s">
        <v>18</v>
      </c>
      <c r="AA859" s="6" t="s">
        <v>18</v>
      </c>
      <c r="AB859" s="6" t="s">
        <v>19</v>
      </c>
      <c r="AC859" s="6" t="s">
        <v>19</v>
      </c>
      <c r="AD859" s="6" t="s">
        <v>441</v>
      </c>
      <c r="AE859" s="6" t="s">
        <v>442</v>
      </c>
      <c r="AF859" s="7" t="s">
        <v>442</v>
      </c>
    </row>
    <row r="860" spans="1:32" s="26" customFormat="1" ht="12" customHeight="1">
      <c r="A860" s="34"/>
      <c r="B860" s="28"/>
      <c r="C860" s="5"/>
      <c r="D860" s="4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146">
        <v>967750</v>
      </c>
      <c r="X860" s="146">
        <v>947600</v>
      </c>
      <c r="Y860" s="146">
        <v>947600</v>
      </c>
      <c r="Z860" s="146">
        <v>992047</v>
      </c>
      <c r="AA860" s="146">
        <v>992047</v>
      </c>
      <c r="AB860" s="146">
        <v>998136</v>
      </c>
      <c r="AC860" s="146">
        <v>998136</v>
      </c>
      <c r="AD860" s="146">
        <v>1061728</v>
      </c>
      <c r="AE860" s="23">
        <f>SUM(AD860-AB860)</f>
        <v>63592</v>
      </c>
      <c r="AF860" s="35">
        <f>SUM(AE860/AB860)</f>
        <v>0.06371075685076984</v>
      </c>
    </row>
    <row r="861" spans="23:32" ht="12" customHeight="1">
      <c r="W861" s="124"/>
      <c r="X861" s="124"/>
      <c r="Y861" s="124"/>
      <c r="Z861" s="124"/>
      <c r="AA861" s="124"/>
      <c r="AB861" s="124"/>
      <c r="AC861" s="124"/>
      <c r="AD861" s="124"/>
      <c r="AE861" s="124"/>
      <c r="AF861" s="33"/>
    </row>
    <row r="862" spans="1:32" ht="12" customHeight="1">
      <c r="A862" s="82" t="s">
        <v>434</v>
      </c>
      <c r="B862" s="83" t="s">
        <v>435</v>
      </c>
      <c r="C862" s="3" t="s">
        <v>1</v>
      </c>
      <c r="D862" s="6" t="s">
        <v>2</v>
      </c>
      <c r="E862" s="6" t="s">
        <v>1</v>
      </c>
      <c r="F862" s="82" t="s">
        <v>2</v>
      </c>
      <c r="G862" s="82" t="s">
        <v>1</v>
      </c>
      <c r="H862" s="82" t="s">
        <v>2</v>
      </c>
      <c r="I862" s="6" t="s">
        <v>1</v>
      </c>
      <c r="J862" s="6" t="s">
        <v>2</v>
      </c>
      <c r="K862" s="6" t="s">
        <v>1</v>
      </c>
      <c r="L862" s="6" t="s">
        <v>2</v>
      </c>
      <c r="M862" s="6" t="s">
        <v>1</v>
      </c>
      <c r="N862" s="6" t="s">
        <v>2</v>
      </c>
      <c r="O862" s="6" t="s">
        <v>1</v>
      </c>
      <c r="P862" s="6" t="s">
        <v>2</v>
      </c>
      <c r="Q862" s="6" t="s">
        <v>1</v>
      </c>
      <c r="R862" s="6" t="s">
        <v>2</v>
      </c>
      <c r="S862" s="6" t="s">
        <v>3</v>
      </c>
      <c r="T862" s="6" t="s">
        <v>2</v>
      </c>
      <c r="U862" s="6" t="s">
        <v>44</v>
      </c>
      <c r="V862" s="6" t="s">
        <v>2</v>
      </c>
      <c r="W862" s="6" t="s">
        <v>44</v>
      </c>
      <c r="X862" s="6" t="s">
        <v>2</v>
      </c>
      <c r="Y862" s="6" t="s">
        <v>1</v>
      </c>
      <c r="Z862" s="6" t="s">
        <v>2</v>
      </c>
      <c r="AA862" s="6" t="s">
        <v>1</v>
      </c>
      <c r="AB862" s="6" t="s">
        <v>2</v>
      </c>
      <c r="AC862" s="3" t="s">
        <v>190</v>
      </c>
      <c r="AD862" s="3" t="s">
        <v>2</v>
      </c>
      <c r="AE862" s="6" t="s">
        <v>4</v>
      </c>
      <c r="AF862" s="7" t="s">
        <v>5</v>
      </c>
    </row>
    <row r="863" spans="1:32" ht="12" customHeight="1">
      <c r="A863" s="82"/>
      <c r="B863" s="83"/>
      <c r="C863" s="3" t="s">
        <v>6</v>
      </c>
      <c r="D863" s="6" t="s">
        <v>7</v>
      </c>
      <c r="E863" s="6" t="s">
        <v>7</v>
      </c>
      <c r="F863" s="82" t="s">
        <v>8</v>
      </c>
      <c r="G863" s="82" t="s">
        <v>8</v>
      </c>
      <c r="H863" s="82" t="s">
        <v>9</v>
      </c>
      <c r="I863" s="6" t="s">
        <v>9</v>
      </c>
      <c r="J863" s="6" t="s">
        <v>10</v>
      </c>
      <c r="K863" s="6" t="s">
        <v>310</v>
      </c>
      <c r="L863" s="6" t="s">
        <v>311</v>
      </c>
      <c r="M863" s="6" t="s">
        <v>311</v>
      </c>
      <c r="N863" s="6" t="s">
        <v>45</v>
      </c>
      <c r="O863" s="6" t="s">
        <v>12</v>
      </c>
      <c r="P863" s="6" t="s">
        <v>46</v>
      </c>
      <c r="Q863" s="6" t="s">
        <v>46</v>
      </c>
      <c r="R863" s="6" t="s">
        <v>47</v>
      </c>
      <c r="S863" s="6" t="s">
        <v>14</v>
      </c>
      <c r="T863" s="6" t="s">
        <v>15</v>
      </c>
      <c r="U863" s="6" t="s">
        <v>15</v>
      </c>
      <c r="V863" s="6" t="s">
        <v>16</v>
      </c>
      <c r="W863" s="6" t="s">
        <v>16</v>
      </c>
      <c r="X863" s="6" t="s">
        <v>17</v>
      </c>
      <c r="Y863" s="6" t="s">
        <v>17</v>
      </c>
      <c r="Z863" s="6" t="s">
        <v>18</v>
      </c>
      <c r="AA863" s="6" t="s">
        <v>18</v>
      </c>
      <c r="AB863" s="6" t="s">
        <v>19</v>
      </c>
      <c r="AC863" s="6" t="s">
        <v>19</v>
      </c>
      <c r="AD863" s="6" t="s">
        <v>441</v>
      </c>
      <c r="AE863" s="6" t="s">
        <v>442</v>
      </c>
      <c r="AF863" s="7" t="s">
        <v>442</v>
      </c>
    </row>
    <row r="864" spans="1:32" s="26" customFormat="1" ht="12" customHeight="1">
      <c r="A864" s="34"/>
      <c r="B864" s="28"/>
      <c r="C864" s="5"/>
      <c r="D864" s="4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146">
        <v>220000</v>
      </c>
      <c r="X864" s="146">
        <v>185000</v>
      </c>
      <c r="Y864" s="146">
        <v>171000</v>
      </c>
      <c r="Z864" s="146">
        <v>175000</v>
      </c>
      <c r="AA864" s="146">
        <v>149641</v>
      </c>
      <c r="AB864" s="146">
        <v>149000</v>
      </c>
      <c r="AC864" s="146">
        <v>157373</v>
      </c>
      <c r="AD864" s="146">
        <v>160000</v>
      </c>
      <c r="AE864" s="23">
        <f>SUM(AD864-AB864)</f>
        <v>11000</v>
      </c>
      <c r="AF864" s="35">
        <f>SUM(AE864/AB864)</f>
        <v>0.0738255033557047</v>
      </c>
    </row>
    <row r="866" spans="1:32" ht="12" customHeight="1">
      <c r="A866" s="82"/>
      <c r="B866" s="83" t="s">
        <v>436</v>
      </c>
      <c r="C866" s="3" t="s">
        <v>1</v>
      </c>
      <c r="D866" s="6" t="s">
        <v>2</v>
      </c>
      <c r="E866" s="6" t="s">
        <v>1</v>
      </c>
      <c r="F866" s="82" t="s">
        <v>2</v>
      </c>
      <c r="G866" s="82" t="s">
        <v>1</v>
      </c>
      <c r="H866" s="82" t="s">
        <v>2</v>
      </c>
      <c r="I866" s="6" t="s">
        <v>1</v>
      </c>
      <c r="J866" s="6" t="s">
        <v>2</v>
      </c>
      <c r="K866" s="6" t="s">
        <v>1</v>
      </c>
      <c r="L866" s="6" t="s">
        <v>2</v>
      </c>
      <c r="M866" s="6" t="s">
        <v>1</v>
      </c>
      <c r="N866" s="6" t="s">
        <v>2</v>
      </c>
      <c r="O866" s="6" t="s">
        <v>1</v>
      </c>
      <c r="P866" s="6" t="s">
        <v>2</v>
      </c>
      <c r="Q866" s="6" t="s">
        <v>1</v>
      </c>
      <c r="R866" s="6" t="s">
        <v>2</v>
      </c>
      <c r="S866" s="6" t="s">
        <v>3</v>
      </c>
      <c r="T866" s="6" t="s">
        <v>2</v>
      </c>
      <c r="U866" s="6" t="s">
        <v>44</v>
      </c>
      <c r="V866" s="6" t="s">
        <v>2</v>
      </c>
      <c r="W866" s="6" t="s">
        <v>44</v>
      </c>
      <c r="X866" s="6" t="s">
        <v>2</v>
      </c>
      <c r="Y866" s="6" t="s">
        <v>1</v>
      </c>
      <c r="Z866" s="6" t="s">
        <v>2</v>
      </c>
      <c r="AA866" s="6" t="s">
        <v>1</v>
      </c>
      <c r="AB866" s="6" t="s">
        <v>2</v>
      </c>
      <c r="AC866" s="3" t="s">
        <v>190</v>
      </c>
      <c r="AD866" s="3" t="s">
        <v>2</v>
      </c>
      <c r="AE866" s="6" t="s">
        <v>4</v>
      </c>
      <c r="AF866" s="7" t="s">
        <v>5</v>
      </c>
    </row>
    <row r="867" spans="1:32" ht="12" customHeight="1">
      <c r="A867" s="82"/>
      <c r="B867" s="83"/>
      <c r="C867" s="3" t="s">
        <v>6</v>
      </c>
      <c r="D867" s="6" t="s">
        <v>7</v>
      </c>
      <c r="E867" s="6" t="s">
        <v>7</v>
      </c>
      <c r="F867" s="82" t="s">
        <v>8</v>
      </c>
      <c r="G867" s="82" t="s">
        <v>8</v>
      </c>
      <c r="H867" s="82" t="s">
        <v>9</v>
      </c>
      <c r="I867" s="6" t="s">
        <v>9</v>
      </c>
      <c r="J867" s="6" t="s">
        <v>10</v>
      </c>
      <c r="K867" s="6" t="s">
        <v>310</v>
      </c>
      <c r="L867" s="6" t="s">
        <v>311</v>
      </c>
      <c r="M867" s="6" t="s">
        <v>311</v>
      </c>
      <c r="N867" s="6" t="s">
        <v>45</v>
      </c>
      <c r="O867" s="6" t="s">
        <v>12</v>
      </c>
      <c r="P867" s="6" t="s">
        <v>46</v>
      </c>
      <c r="Q867" s="6" t="s">
        <v>46</v>
      </c>
      <c r="R867" s="6" t="s">
        <v>47</v>
      </c>
      <c r="S867" s="6" t="s">
        <v>14</v>
      </c>
      <c r="T867" s="6" t="s">
        <v>15</v>
      </c>
      <c r="U867" s="6" t="s">
        <v>15</v>
      </c>
      <c r="V867" s="6" t="s">
        <v>16</v>
      </c>
      <c r="W867" s="6" t="s">
        <v>16</v>
      </c>
      <c r="X867" s="6" t="s">
        <v>17</v>
      </c>
      <c r="Y867" s="6" t="s">
        <v>17</v>
      </c>
      <c r="Z867" s="6" t="s">
        <v>18</v>
      </c>
      <c r="AA867" s="6" t="s">
        <v>18</v>
      </c>
      <c r="AB867" s="6" t="s">
        <v>19</v>
      </c>
      <c r="AC867" s="6" t="s">
        <v>19</v>
      </c>
      <c r="AD867" s="6" t="s">
        <v>441</v>
      </c>
      <c r="AE867" s="6" t="s">
        <v>442</v>
      </c>
      <c r="AF867" s="7" t="s">
        <v>442</v>
      </c>
    </row>
    <row r="868" spans="1:32" s="140" customFormat="1" ht="12" customHeight="1">
      <c r="A868" s="134"/>
      <c r="B868" s="135" t="s">
        <v>437</v>
      </c>
      <c r="C868" s="21"/>
      <c r="D868" s="20"/>
      <c r="E868" s="21"/>
      <c r="F868" s="134"/>
      <c r="G868" s="134"/>
      <c r="H868" s="134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51">
        <f aca="true" t="shared" si="404" ref="W868:AD868">SUM(W860+W642+W864+W853)</f>
        <v>9327896.3477</v>
      </c>
      <c r="X868" s="151">
        <f t="shared" si="404"/>
        <v>9878974.672200002</v>
      </c>
      <c r="Y868" s="151">
        <f t="shared" si="404"/>
        <v>9499278.3477</v>
      </c>
      <c r="Z868" s="151">
        <f t="shared" si="404"/>
        <v>10309265.461</v>
      </c>
      <c r="AA868" s="151">
        <f t="shared" si="404"/>
        <v>10427592.120000001</v>
      </c>
      <c r="AB868" s="151">
        <f t="shared" si="404"/>
        <v>10012744.0035</v>
      </c>
      <c r="AC868" s="151">
        <f t="shared" si="404"/>
        <v>9967713.5975</v>
      </c>
      <c r="AD868" s="151">
        <f t="shared" si="404"/>
        <v>10237634.344500002</v>
      </c>
      <c r="AE868" s="23">
        <f>SUM(AD868-AB868)</f>
        <v>224890.34100000188</v>
      </c>
      <c r="AF868" s="35">
        <f>SUM(AE868/AB868)</f>
        <v>0.022460410544940572</v>
      </c>
    </row>
    <row r="869" spans="1:32" s="140" customFormat="1" ht="12" customHeight="1">
      <c r="A869" s="134"/>
      <c r="B869" s="135" t="s">
        <v>438</v>
      </c>
      <c r="C869" s="21"/>
      <c r="D869" s="20"/>
      <c r="E869" s="21"/>
      <c r="F869" s="134"/>
      <c r="G869" s="134"/>
      <c r="H869" s="134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51">
        <f aca="true" t="shared" si="405" ref="W869:AB869">SUM(W856)</f>
        <v>2111028</v>
      </c>
      <c r="X869" s="151">
        <f t="shared" si="405"/>
        <v>2599498.983355</v>
      </c>
      <c r="Y869" s="151">
        <f t="shared" si="405"/>
        <v>2255296.3</v>
      </c>
      <c r="Z869" s="151">
        <f t="shared" si="405"/>
        <v>2329181.222425</v>
      </c>
      <c r="AA869" s="151">
        <f t="shared" si="405"/>
        <v>2309250</v>
      </c>
      <c r="AB869" s="151">
        <f t="shared" si="405"/>
        <v>2893594.8615200003</v>
      </c>
      <c r="AC869" s="151">
        <f>SUM(AC856)</f>
        <v>2895460.79552</v>
      </c>
      <c r="AD869" s="151">
        <f>SUM(AD856)</f>
        <v>2911759.969625</v>
      </c>
      <c r="AE869" s="23">
        <f>SUM(AD869-AB869)</f>
        <v>18165.108104999643</v>
      </c>
      <c r="AF869" s="35">
        <f>SUM(AE869/AB869)</f>
        <v>0.006277695729476636</v>
      </c>
    </row>
    <row r="870" spans="1:32" s="140" customFormat="1" ht="12" customHeight="1">
      <c r="A870" s="152"/>
      <c r="B870" s="11" t="s">
        <v>439</v>
      </c>
      <c r="C870" s="21"/>
      <c r="D870" s="20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3">
        <f aca="true" t="shared" si="406" ref="W870:AB870">SUM(W868:W869)</f>
        <v>11438924.3477</v>
      </c>
      <c r="X870" s="23">
        <f t="shared" si="406"/>
        <v>12478473.655555002</v>
      </c>
      <c r="Y870" s="23">
        <f t="shared" si="406"/>
        <v>11754574.6477</v>
      </c>
      <c r="Z870" s="23">
        <f t="shared" si="406"/>
        <v>12638446.683424998</v>
      </c>
      <c r="AA870" s="23">
        <f t="shared" si="406"/>
        <v>12736842.120000001</v>
      </c>
      <c r="AB870" s="23">
        <f t="shared" si="406"/>
        <v>12906338.86502</v>
      </c>
      <c r="AC870" s="23">
        <f>SUM(AC868:AC869)</f>
        <v>12863174.39302</v>
      </c>
      <c r="AD870" s="23">
        <f>SUM(AD868:AD869)</f>
        <v>13149394.314125001</v>
      </c>
      <c r="AE870" s="23">
        <f>SUM(AD870-AB870)</f>
        <v>243055.449105002</v>
      </c>
      <c r="AF870" s="35">
        <f>SUM(AE870/AB870)</f>
        <v>0.018832253797686518</v>
      </c>
    </row>
    <row r="871" spans="1:32" ht="12" customHeight="1">
      <c r="A871" s="82"/>
      <c r="B871" s="83"/>
      <c r="F871" s="82"/>
      <c r="G871" s="82"/>
      <c r="H871" s="82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7"/>
    </row>
    <row r="872" spans="1:32" ht="12" customHeight="1">
      <c r="A872" s="82"/>
      <c r="B872" s="83"/>
      <c r="F872" s="82"/>
      <c r="G872" s="82"/>
      <c r="H872" s="82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7"/>
    </row>
  </sheetData>
  <printOptions/>
  <pageMargins left="0.32" right="0.45" top="0.75" bottom="0.2" header="0.25" footer="0.17"/>
  <pageSetup horizontalDpi="600" verticalDpi="600" orientation="landscape" scale="99" r:id="rId1"/>
  <headerFooter alignWithMargins="0">
    <oddHeader xml:space="preserve">&amp;C&amp;11Fiscal Year 2014
Proposed Budget </oddHeader>
  </headerFooter>
  <rowBreaks count="25" manualBreakCount="25">
    <brk id="27" max="31" man="1"/>
    <brk id="73" max="31" man="1"/>
    <brk id="120" max="31" man="1"/>
    <brk id="142" max="31" man="1"/>
    <brk id="185" max="31" man="1"/>
    <brk id="217" max="31" man="1"/>
    <brk id="245" max="31" man="1"/>
    <brk id="286" max="31" man="1"/>
    <brk id="325" max="31" man="1"/>
    <brk id="351" max="31" man="1"/>
    <brk id="394" max="31" man="1"/>
    <brk id="417" max="31" man="1"/>
    <brk id="436" max="31" man="1"/>
    <brk id="459" max="31" man="1"/>
    <brk id="477" max="31" man="1"/>
    <brk id="520" max="31" man="1"/>
    <brk id="566" max="31" man="1"/>
    <brk id="632" max="31" man="1"/>
    <brk id="643" max="31" man="1"/>
    <brk id="673" max="31" man="1"/>
    <brk id="701" max="31" man="1"/>
    <brk id="722" max="31" man="1"/>
    <brk id="752" max="31" man="1"/>
    <brk id="786" max="31" man="1"/>
    <brk id="830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michael.mcgovern</dc:creator>
  <cp:keywords/>
  <dc:description/>
  <cp:lastModifiedBy>Michael K. McGovern</cp:lastModifiedBy>
  <cp:lastPrinted>2013-02-27T15:06:48Z</cp:lastPrinted>
  <dcterms:created xsi:type="dcterms:W3CDTF">2012-07-26T18:11:27Z</dcterms:created>
  <dcterms:modified xsi:type="dcterms:W3CDTF">2013-03-20T14:31:04Z</dcterms:modified>
  <cp:category/>
  <cp:version/>
  <cp:contentType/>
  <cp:contentStatus/>
</cp:coreProperties>
</file>